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1375" yWindow="45" windowWidth="21165" windowHeight="9810" tabRatio="877" activeTab="0"/>
  </bookViews>
  <sheets>
    <sheet name="Table of Contents" sheetId="30" r:id="rId1"/>
    <sheet name="Article Mapping" sheetId="31" r:id="rId2"/>
    <sheet name="Table 1" sheetId="43" r:id="rId3"/>
    <sheet name="Table 2" sheetId="2" r:id="rId4"/>
    <sheet name="Table 3" sheetId="3" r:id="rId5"/>
    <sheet name="Table 4" sheetId="37" r:id="rId6"/>
    <sheet name="Table 5" sheetId="38" r:id="rId7"/>
    <sheet name="Table 6" sheetId="39" r:id="rId8"/>
    <sheet name="Table 7" sheetId="40" r:id="rId9"/>
    <sheet name="Table 8" sheetId="21" r:id="rId10"/>
    <sheet name="Table 9" sheetId="14" r:id="rId11"/>
    <sheet name="Table 10" sheetId="15" r:id="rId12"/>
    <sheet name="Table 11" sheetId="16" r:id="rId13"/>
    <sheet name="Table 12" sheetId="17" r:id="rId14"/>
    <sheet name="Table 13" sheetId="18" r:id="rId15"/>
    <sheet name="Table 14" sheetId="22" r:id="rId16"/>
    <sheet name="Table 15" sheetId="23" r:id="rId17"/>
    <sheet name="Table 16" sheetId="24" r:id="rId18"/>
    <sheet name="Table 17" sheetId="25" r:id="rId19"/>
    <sheet name="Table 18" sheetId="26" r:id="rId20"/>
    <sheet name="Table 19" sheetId="27" r:id="rId21"/>
    <sheet name="Table 20" sheetId="36" r:id="rId22"/>
    <sheet name="Table 21" sheetId="28" r:id="rId23"/>
    <sheet name="Table 22" sheetId="29" r:id="rId24"/>
    <sheet name="Notes" sheetId="44" r:id="rId25"/>
  </sheets>
  <definedNames>
    <definedName name="bbbb" localSheetId="5">#REF!</definedName>
    <definedName name="bbbb" localSheetId="6">#REF!</definedName>
    <definedName name="bbbb" localSheetId="7">#REF!</definedName>
    <definedName name="bbbb" localSheetId="8">#REF!</definedName>
    <definedName name="bbbb">#REF!</definedName>
    <definedName name="bbbbb" localSheetId="5">#REF!</definedName>
    <definedName name="bbbbb" localSheetId="6">#REF!</definedName>
    <definedName name="bbbbb" localSheetId="7">#REF!</definedName>
    <definedName name="bbbbb" localSheetId="8">#REF!</definedName>
    <definedName name="bbbbb">#REF!</definedName>
    <definedName name="BIGQ" localSheetId="5">#REF!</definedName>
    <definedName name="BIGQ" localSheetId="6">#REF!</definedName>
    <definedName name="BIGQ" localSheetId="7">#REF!</definedName>
    <definedName name="BIGQ" localSheetId="8">#REF!</definedName>
    <definedName name="BIGQ">#REF!</definedName>
    <definedName name="_xlnm.Print_Area" localSheetId="1">'Article Mapping'!$A$1:$D$34</definedName>
    <definedName name="_xlnm.Print_Area" localSheetId="2">'Table 1'!$A$1:$AI$89</definedName>
    <definedName name="_xlnm.Print_Area" localSheetId="11">'Table 10'!$A$1:$J$47</definedName>
    <definedName name="_xlnm.Print_Area" localSheetId="12">'Table 11'!$A$1:$J$46</definedName>
    <definedName name="_xlnm.Print_Area" localSheetId="13">'Table 12'!$A$1:$J$46</definedName>
    <definedName name="_xlnm.Print_Area" localSheetId="14">'Table 13'!$A$1:$J$46</definedName>
    <definedName name="_xlnm.Print_Area" localSheetId="15">'Table 14'!$A$1:$J$46</definedName>
    <definedName name="_xlnm.Print_Area" localSheetId="16">'Table 15'!$A$1:$J$46</definedName>
    <definedName name="_xlnm.Print_Area" localSheetId="17">'Table 16'!$A$1:$J$46</definedName>
    <definedName name="_xlnm.Print_Area" localSheetId="18">'Table 17'!$A$1:$J$46</definedName>
    <definedName name="_xlnm.Print_Area" localSheetId="19">'Table 18'!$A$1:$E$41</definedName>
    <definedName name="_xlnm.Print_Area" localSheetId="20">'Table 19'!$A$1:$G$48</definedName>
    <definedName name="_xlnm.Print_Area" localSheetId="3">'Table 2'!$A$1:$H$45</definedName>
    <definedName name="_xlnm.Print_Area" localSheetId="21">'Table 20'!$A$1:$M$45</definedName>
    <definedName name="_xlnm.Print_Area" localSheetId="22">'Table 21'!$A$1:$J$46</definedName>
    <definedName name="_xlnm.Print_Area" localSheetId="23">'Table 22'!$A$1:$J$46</definedName>
    <definedName name="_xlnm.Print_Area" localSheetId="4">'Table 3'!$A$1:$G$45</definedName>
    <definedName name="_xlnm.Print_Area" localSheetId="5">'Table 4'!$A$1:$G$45</definedName>
    <definedName name="_xlnm.Print_Area" localSheetId="6">'Table 5'!$A$1:$G$45</definedName>
    <definedName name="_xlnm.Print_Area" localSheetId="7">'Table 6'!$A$1:$G$45</definedName>
    <definedName name="_xlnm.Print_Area" localSheetId="8">'Table 7'!$A$1:$G$45</definedName>
    <definedName name="_xlnm.Print_Area" localSheetId="9">'Table 8'!$A$1:$J$46</definedName>
    <definedName name="_xlnm.Print_Area" localSheetId="10">'Table 9'!$A$1:$J$47</definedName>
    <definedName name="_xlnm.Print_Area" localSheetId="0">'Table of Contents'!$A$1:$B$25</definedName>
    <definedName name="rrrr" localSheetId="5">#REF!</definedName>
    <definedName name="rrrr" localSheetId="6">#REF!</definedName>
    <definedName name="rrrr" localSheetId="7">#REF!</definedName>
    <definedName name="rrrr" localSheetId="8">#REF!</definedName>
    <definedName name="rrrr">#REF!</definedName>
    <definedName name="rrrrrr" localSheetId="5">#REF!</definedName>
    <definedName name="rrrrrr" localSheetId="6">#REF!</definedName>
    <definedName name="rrrrrr" localSheetId="7">#REF!</definedName>
    <definedName name="rrrrrr" localSheetId="8">#REF!</definedName>
    <definedName name="rrrrrr">#REF!</definedName>
    <definedName name="_xlnm.Print_Titles" localSheetId="2">'Table 1'!$A:$C,'Table 1'!$1:$5</definedName>
    <definedName name="_xlnm.Print_Titles" localSheetId="24">'Notes'!$A:$B</definedName>
  </definedNames>
  <calcPr calcId="125725"/>
</workbook>
</file>

<file path=xl/sharedStrings.xml><?xml version="1.0" encoding="utf-8"?>
<sst xmlns="http://schemas.openxmlformats.org/spreadsheetml/2006/main" count="1216" uniqueCount="766">
  <si>
    <t>Year</t>
  </si>
  <si>
    <t>Figure 15</t>
  </si>
  <si>
    <t>Source of Income</t>
  </si>
  <si>
    <t>Social Security</t>
  </si>
  <si>
    <t>Public assistance</t>
  </si>
  <si>
    <t>Private pension</t>
  </si>
  <si>
    <r>
      <t>Asset income</t>
    </r>
    <r>
      <rPr>
        <vertAlign val="superscript"/>
        <sz val="11"/>
        <color theme="1"/>
        <rFont val="Calibri"/>
        <family val="2"/>
        <scheme val="minor"/>
      </rPr>
      <t>3</t>
    </r>
  </si>
  <si>
    <t>Other</t>
  </si>
  <si>
    <t>Figure 18</t>
  </si>
  <si>
    <t>With government pension only</t>
  </si>
  <si>
    <t>Per-capita income</t>
  </si>
  <si>
    <t>Percentage of sample</t>
  </si>
  <si>
    <t>Median pension</t>
  </si>
  <si>
    <t>Median pension plus Social Security</t>
  </si>
  <si>
    <t>Figure A4</t>
  </si>
  <si>
    <t>With private-sector pension only</t>
  </si>
  <si>
    <t>With both private-sector and government pension</t>
  </si>
  <si>
    <t>Lowest quintile</t>
  </si>
  <si>
    <t>Highest quintile</t>
  </si>
  <si>
    <t>Figure A3</t>
  </si>
  <si>
    <t>Figure A5</t>
  </si>
  <si>
    <t>Figure A6</t>
  </si>
  <si>
    <t>Educational Attainment of Retirees</t>
  </si>
  <si>
    <t>Less than high school</t>
  </si>
  <si>
    <t>High school diploma</t>
  </si>
  <si>
    <t>Some college or associate's degree</t>
  </si>
  <si>
    <t>Bachelor's or graduate degree</t>
  </si>
  <si>
    <t>Figure A7</t>
  </si>
  <si>
    <t>With private-sector pension</t>
  </si>
  <si>
    <r>
      <t>Per capita basis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</si>
  <si>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Individual basis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</si>
  <si>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Household basis</t>
    </r>
    <r>
      <rPr>
        <vertAlign val="superscript"/>
        <sz val="11"/>
        <color theme="1"/>
        <rFont val="Calibri"/>
        <family val="2"/>
        <scheme val="minor"/>
      </rPr>
      <t>4</t>
    </r>
  </si>
  <si>
    <t>Figure A8</t>
  </si>
  <si>
    <t>Individual income</t>
  </si>
  <si>
    <t>Figure A9</t>
  </si>
  <si>
    <t>Household income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</si>
  <si>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</si>
  <si>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</si>
  <si>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</si>
  <si>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</si>
  <si>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</si>
  <si>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</si>
  <si>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</si>
  <si>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</si>
  <si>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</si>
  <si>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</si>
  <si>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</si>
  <si>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</si>
  <si>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</si>
  <si>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Table 15</t>
  </si>
  <si>
    <t>Table 16</t>
  </si>
  <si>
    <t>Table 17</t>
  </si>
  <si>
    <t>Table 18</t>
  </si>
  <si>
    <t>Table 19</t>
  </si>
  <si>
    <t>Table 20</t>
  </si>
  <si>
    <t>Table 21</t>
  </si>
  <si>
    <t>Under 21 years</t>
  </si>
  <si>
    <t>21 to 64 years</t>
  </si>
  <si>
    <t>65 years and older</t>
  </si>
  <si>
    <t>Table</t>
  </si>
  <si>
    <t>Description</t>
  </si>
  <si>
    <t xml:space="preserve">Published Figure </t>
  </si>
  <si>
    <t>Title</t>
  </si>
  <si>
    <t>Source of Data</t>
  </si>
  <si>
    <t>Where to Find Data in Current Data Release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</si>
  <si>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</si>
  <si>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</si>
  <si>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</si>
  <si>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</si>
  <si>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</si>
  <si>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</si>
  <si>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</si>
  <si>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</si>
  <si>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Figure 9</t>
  </si>
  <si>
    <t>Figure 10</t>
  </si>
  <si>
    <t>Figure 11</t>
  </si>
  <si>
    <t>Figure 12</t>
  </si>
  <si>
    <t>Figure 13</t>
  </si>
  <si>
    <t>Figure 14</t>
  </si>
  <si>
    <t>Figure 16</t>
  </si>
  <si>
    <t>Figure 17</t>
  </si>
  <si>
    <t>Figure 19</t>
  </si>
  <si>
    <t>Figure A1</t>
  </si>
  <si>
    <t>Figure A2</t>
  </si>
  <si>
    <t>Figure 20</t>
  </si>
  <si>
    <t>Table 1</t>
  </si>
  <si>
    <t>Category</t>
  </si>
  <si>
    <t>Percent participating in a pension plan</t>
  </si>
  <si>
    <t>Number of employees (millions)</t>
  </si>
  <si>
    <t>Number of employees covered by a pension plan (millions)</t>
  </si>
  <si>
    <t>Number of employees participating in a pension plan (millions)</t>
  </si>
  <si>
    <t>Source: ICI tabulations of March Current Population Surveys and Federal Reserve Board of Governors</t>
  </si>
  <si>
    <t>Not Updated</t>
  </si>
  <si>
    <t>Tables 3 to 7</t>
  </si>
  <si>
    <t>Tables 9 to 13</t>
  </si>
  <si>
    <t>Table 22</t>
  </si>
  <si>
    <t>Second quintile</t>
  </si>
  <si>
    <t>Third quintile</t>
  </si>
  <si>
    <t>Fourth quintile</t>
  </si>
  <si>
    <t>Median private pension</t>
  </si>
  <si>
    <t>Pension Assets as a Percentage of Household Sector Financial Assets</t>
  </si>
  <si>
    <t>Receipt of Income from Private-Sector Pensions Among Retirees</t>
  </si>
  <si>
    <t>Source: ICI tabulations of March Current Population Surveys</t>
  </si>
  <si>
    <t>ICI tabulations of the Current Population Survey</t>
  </si>
  <si>
    <t xml:space="preserve">Pension Coverage Has Been Stable over Time </t>
  </si>
  <si>
    <t xml:space="preserve">Private-Sector Pension Plan Participants by Type of Pension Coverage </t>
  </si>
  <si>
    <t>U.S. Department of Labor tabulations of Form 5500</t>
  </si>
  <si>
    <t>Example of Benefit Calculation in a Defined Benefit Plan</t>
  </si>
  <si>
    <t>Example of Changes in Benefits and the Components of Change in a Defined Benefit Plan</t>
  </si>
  <si>
    <t>Vesting Schedules Prior to ERISA</t>
  </si>
  <si>
    <t>Thompson 2005 tabulations of U.S. Department of Labor data</t>
  </si>
  <si>
    <t>Minimum Vesting Requirements Implemented by ERISA</t>
  </si>
  <si>
    <t>Graham 1988</t>
  </si>
  <si>
    <t>ERISA Shortened Vesting Periods for the Bulk of Defined Benefit Plan Participants</t>
  </si>
  <si>
    <t>Graham 1988 tabulations of U.S. Department of Labor data</t>
  </si>
  <si>
    <t>Minimum Vesting Requirements Under TRA '86</t>
  </si>
  <si>
    <t>TRA '86 Further Shortened Vesting Periods for the Bulk of Defined Benefit Participants</t>
  </si>
  <si>
    <t>Vesting of Active Defined Benefit Participants Over Time</t>
  </si>
  <si>
    <t>U.S. Department of Labor</t>
  </si>
  <si>
    <t>Example Expressing Defined Benefit Accruals as Current Value</t>
  </si>
  <si>
    <t>Benefit Accrual Under a Traditional Defined Benefit Pension Plan is Back Loaded</t>
  </si>
  <si>
    <t>Length of Job Tenure Among Pre-Retirees</t>
  </si>
  <si>
    <t>Retirement Income by Source Over Time</t>
  </si>
  <si>
    <t>Source of Retirement Income by Amount of Per Capita Income</t>
  </si>
  <si>
    <t>Receipt of Income from Pension by Type of Pension</t>
  </si>
  <si>
    <t>Receipt of Income from Government and Private-Sector Pensions Among Retirees</t>
  </si>
  <si>
    <t>Receipt of Income from Private-Sector Pension by Income Quintile</t>
  </si>
  <si>
    <t>Retiree Asset Income Share Is Correlated with Interest Rates</t>
  </si>
  <si>
    <t>Receipt of Income from Any Type of Pension by Income Quintile</t>
  </si>
  <si>
    <t>Receipt of Income from Pensions by Income Quintile</t>
  </si>
  <si>
    <t>Receipt of Income from Pensions by Educational Attainment of the Household Head</t>
  </si>
  <si>
    <t>Tables 14 to 17</t>
  </si>
  <si>
    <t>Median Tenure for Private-Sector Wage and Salary Workers</t>
  </si>
  <si>
    <t>Receipt of Income from Pensions Among Retirees, Tabulated on an Individual Basis</t>
  </si>
  <si>
    <t>Receipt of Income from Pensions Among Retirees, Tabulated on a Household Basis</t>
  </si>
  <si>
    <t>Table 1, lines 9 and 17</t>
  </si>
  <si>
    <t>Table 8, columns B, E and H</t>
  </si>
  <si>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Income of married couples is pooled and each spouse is allocated half of total income, as well as half of income from each source. </t>
    </r>
  </si>
  <si>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Asset income includes interest, dividends, and rents earned on assets held outside retirement accounts.</t>
    </r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</si>
  <si>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Pension income includes income from both DB and DC plans.</t>
    </r>
  </si>
  <si>
    <r>
      <t>3</t>
    </r>
    <r>
      <rPr>
        <i/>
        <sz val="11"/>
        <color theme="1"/>
        <rFont val="Calibri"/>
        <family val="2"/>
        <scheme val="minor"/>
      </rPr>
      <t xml:space="preserve">Income of married couples is pooled and each spouse is allocated half of total income, as well as half of income from each source. </t>
    </r>
  </si>
  <si>
    <r>
      <rPr>
        <i/>
        <vertAlign val="superscript"/>
        <sz val="11"/>
        <color theme="1"/>
        <rFont val="Calibri"/>
        <family val="2"/>
        <scheme val="minor"/>
      </rPr>
      <t>4</t>
    </r>
    <r>
      <rPr>
        <i/>
        <sz val="11"/>
        <color theme="1"/>
        <rFont val="Calibri"/>
        <family val="2"/>
        <scheme val="minor"/>
      </rPr>
      <t>Income sources for married couples are not pooled.  Any income source is directly attributed only to that individual.</t>
    </r>
  </si>
  <si>
    <r>
      <rPr>
        <i/>
        <vertAlign val="superscript"/>
        <sz val="11"/>
        <color theme="1"/>
        <rFont val="Calibri"/>
        <family val="2"/>
        <scheme val="minor"/>
      </rPr>
      <t>5</t>
    </r>
    <r>
      <rPr>
        <i/>
        <sz val="11"/>
        <color theme="1"/>
        <rFont val="Calibri"/>
        <family val="2"/>
        <scheme val="minor"/>
      </rPr>
      <t xml:space="preserve">A married couple is treated as a single observation. </t>
    </r>
  </si>
  <si>
    <t>All</t>
  </si>
  <si>
    <r>
      <t>3</t>
    </r>
    <r>
      <rPr>
        <i/>
        <sz val="11"/>
        <color theme="1"/>
        <rFont val="Calibri"/>
        <family val="2"/>
        <scheme val="minor"/>
      </rPr>
      <t xml:space="preserve">Income of married couples is pooled and each spouse is allocated half of total  income, as well as half of income from each source. </t>
    </r>
  </si>
  <si>
    <r>
      <t>1</t>
    </r>
    <r>
      <rPr>
        <i/>
        <sz val="11"/>
        <color theme="1"/>
        <rFont val="Calibri"/>
        <family val="2"/>
        <scheme val="minor"/>
      </rPr>
      <t>Pensions include both DC and DB pensions.</t>
    </r>
  </si>
  <si>
    <t>Note: Individuals age 65 and older with non-zero income and not working; for married couples, neither the individual nor the spouse worked. Sample excludes highest 1 percent and lowest 1 percent of the income distribution.</t>
  </si>
  <si>
    <t>Sponsorship of and Participation in Employer-Provided Pension Plans by Type of Employer, 1979 to 2010</t>
  </si>
  <si>
    <t>Percentage of workers and worker counts (millions), wage and salary workers, excludes self-employed workers</t>
  </si>
  <si>
    <t>Percent reporting employer sponsors a pension plan</t>
  </si>
  <si>
    <t>Percent participating in a pension plan conditional on employer sponsoring plan</t>
  </si>
  <si>
    <t>Retirement Income by Source, 1975 to 2010</t>
  </si>
  <si>
    <t>Retirement Income by Source for the Lowest Income Quintile, 1975 to 2010</t>
  </si>
  <si>
    <t>Retirement Income by Source for the Second Income Quintile, 1975 to 2010</t>
  </si>
  <si>
    <t>Retirement Income by Source for the Middle Income Quintile, 1975 to 2010</t>
  </si>
  <si>
    <t>Retirement Income by Source for the Fourth Income Quintile, 1975 to 2010</t>
  </si>
  <si>
    <t>Retirement Income by Source for the Highest Income Quintile, 1975 to 2010</t>
  </si>
  <si>
    <t>Receipt of Income from Government and Private-Sector Pensions for the Lowest Income Quintile, 1975 to 2010</t>
  </si>
  <si>
    <t>Receipt of Income from Government and Private-Sector Pensions for the Second Income Quintile, 1975 to 2010</t>
  </si>
  <si>
    <t>Receipt of Income from Government and Private-Sector Pensions for the Middle Income Quintile, 1975 to 2010</t>
  </si>
  <si>
    <t>Receipt of Income from Government and Private-Sector Pensions for the Fourth Income Quintile, 1975 to 2010</t>
  </si>
  <si>
    <t>Receipt of Income from Government and Private-Sector Pensions for the Highest Income Quintile, 1975 to 2010</t>
  </si>
  <si>
    <t>Receipt of Income from Government and Private-Sector Pensions, High School Diploma, 1975 to 2010</t>
  </si>
  <si>
    <t>Receipt of Income from Government and Private-Sector Pensions, Some College or Associate's Degree, 1975 to 2010</t>
  </si>
  <si>
    <t>Receipt of Income from Government and Private-Sector Pensions, Bachelor's Degree or Graduate Degree, 1975 to 2010</t>
  </si>
  <si>
    <t>Receipt of Income from Private-Sector Pensions, 1975 to 2010</t>
  </si>
  <si>
    <t>Percentage of Retirees by the Educational Attainment of the Household Head, 1975 to 2010</t>
  </si>
  <si>
    <t>Receipt of Income from Private-Sector Pensions by Income Quintile, 1975 to 2010</t>
  </si>
  <si>
    <t>All wage and salary workers</t>
  </si>
  <si>
    <t>Federal, state and local government workers</t>
  </si>
  <si>
    <t>Private-sector workers</t>
  </si>
  <si>
    <r>
      <t>Percentage of total retiree</t>
    </r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 xml:space="preserve"> income by source on a per capita basis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</si>
  <si>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t>Memo: Prime Interest Rate</t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</si>
  <si>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Individuals age 65 and older with non-zero income and not working; for married couples, neither the individual  nor the spouse worked.</t>
    </r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</si>
  <si>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Individuals age 65 and older with non-zero income and not working; for married couples, neither the individual  nor the spouse worked. Sample excludes highest 1 percent and lowest 1 percent of the income distribution.</t>
    </r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</si>
  <si>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Individuals age 65 and older with non-zero income and not working; for married couples, neither the individual  nor the spouse worked. Sample excludes the lowest 1 percent of the income distribution.</t>
    </r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</si>
  <si>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Individuals age 65 and older with non-zero income and not working; for married couples, neither the individual  nor the spouse worked. Sample excludes the highest 1 percent of the income distribution.</t>
    </r>
  </si>
  <si>
    <t>Receipt of Income from Government and Private-Sector Pensions, 1975 to 2010</t>
  </si>
  <si>
    <r>
      <t>Retirees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on a per capita basis,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2010 dollars</t>
    </r>
  </si>
  <si>
    <r>
      <t>Receipt of Income from Government and Private-Sector Pensions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by the Lowest Income Quintile, 1975 to 2010</t>
    </r>
  </si>
  <si>
    <r>
      <t>Retirees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on per capita basis,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2010 dollars</t>
    </r>
  </si>
  <si>
    <r>
      <t>Median pension</t>
    </r>
    <r>
      <rPr>
        <vertAlign val="superscript"/>
        <sz val="11"/>
        <color theme="1"/>
        <rFont val="Calibri"/>
        <family val="2"/>
        <scheme val="minor"/>
      </rPr>
      <t>4</t>
    </r>
  </si>
  <si>
    <r>
      <t>Median pension plus Social Security</t>
    </r>
    <r>
      <rPr>
        <vertAlign val="superscript"/>
        <sz val="11"/>
        <color theme="1"/>
        <rFont val="Calibri"/>
        <family val="2"/>
        <scheme val="minor"/>
      </rPr>
      <t>4</t>
    </r>
  </si>
  <si>
    <r>
      <t>2</t>
    </r>
    <r>
      <rPr>
        <i/>
        <sz val="11"/>
        <color theme="1"/>
        <rFont val="Calibri"/>
        <family val="2"/>
        <scheme val="minor"/>
      </rPr>
      <t>Individuals age 65 and older with non-zero income and not working; for married couples, neither the individual nor the spouse worked. Sample excludes highest 1 percent and lowest 1 percent of the income distribution.</t>
    </r>
  </si>
  <si>
    <r>
      <t>2</t>
    </r>
    <r>
      <rPr>
        <i/>
        <sz val="11"/>
        <color theme="1"/>
        <rFont val="Calibri"/>
        <family val="2"/>
        <scheme val="minor"/>
      </rPr>
      <t>Individuals age 65 and older with non-zero income and not working; for married couples, neither the individual nor the spouse worked. Sample excludes the lowest 1 percent of the income distribution.</t>
    </r>
  </si>
  <si>
    <r>
      <t>4</t>
    </r>
    <r>
      <rPr>
        <i/>
        <sz val="11"/>
        <color theme="1"/>
        <rFont val="Calibri"/>
        <family val="2"/>
        <scheme val="minor"/>
      </rPr>
      <t>Because of small sample sizes, these statistics are not presented.</t>
    </r>
  </si>
  <si>
    <r>
      <t>Receipt of Income from Government and Private-Sector Pensions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by the Second Income Quintile, 1975 to 2010</t>
    </r>
  </si>
  <si>
    <r>
      <t>2</t>
    </r>
    <r>
      <rPr>
        <i/>
        <sz val="11"/>
        <color theme="1"/>
        <rFont val="Calibri"/>
        <family val="2"/>
        <scheme val="minor"/>
      </rPr>
      <t>Individuals age 65 and older with non-zero income and not working; for married couples, neither the individual nor the spouse worked.</t>
    </r>
  </si>
  <si>
    <r>
      <t>Receipt of Income from Government and Private-Sector Pensions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by the Middle Income Quintile, 1975 to 2010</t>
    </r>
  </si>
  <si>
    <r>
      <t>Receipt of Income from Government and Private-Sector Pensions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by the Fourth Income Quintile, 1975 to 2010</t>
    </r>
  </si>
  <si>
    <r>
      <t>Receipt of Income from Government and Private-Sector Pensions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by the Highest Income Quintile, 1975 to 2010</t>
    </r>
  </si>
  <si>
    <r>
      <t>2</t>
    </r>
    <r>
      <rPr>
        <i/>
        <sz val="11"/>
        <color theme="1"/>
        <rFont val="Calibri"/>
        <family val="2"/>
        <scheme val="minor"/>
      </rPr>
      <t>Individuals age 65 and older with non-zero income and not working; for married couples, neither the individual nor the spouse worked. Sample excludes the highest 1 percent of the income distribution.</t>
    </r>
  </si>
  <si>
    <r>
      <t>Receipt of Income from Government and Private-Sector Pensions,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Less Than a High School Diploma, 1975 to 2010</t>
    </r>
  </si>
  <si>
    <t>Receipt of Income from Government and Private-Sector Pensions, Less Than a High School Diploma, 1975 to 2010</t>
  </si>
  <si>
    <r>
      <t>Receipt of Income from Government and Private-Sector Pensions,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High School Diploma, 1975 to 2010</t>
    </r>
  </si>
  <si>
    <r>
      <t>Retirees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in households where the household head has a high school diploma, on per capita basis,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2010 dollars</t>
    </r>
  </si>
  <si>
    <r>
      <t>Receipt of Income from Government and Private-Sector Pensions,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Some College or Associate's Degree, 1975 to 2010</t>
    </r>
  </si>
  <si>
    <r>
      <t>Retirees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in households where the household head some college or associate's degree education, on per capita basis,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2010 dollars</t>
    </r>
  </si>
  <si>
    <r>
      <t>Retirees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in households where the household head has less than a high school education, on per capita basis,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2010 dollars</t>
    </r>
  </si>
  <si>
    <r>
      <t>Retirees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in households where the household head has a bachelor's or graduate degree, on per capita basis,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2010 dollars</t>
    </r>
  </si>
  <si>
    <r>
      <t>Receipt of Income from Government and Private-Sector Pensions,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Bachelor's or Graduate Degree, 1975 to 2010</t>
    </r>
  </si>
  <si>
    <r>
      <t>Receipt of Income from Private-Sector Pensions,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1975 to 2010</t>
    </r>
  </si>
  <si>
    <r>
      <t>Retirees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on a per capita basis,</t>
    </r>
    <r>
      <rPr>
        <i/>
        <vertAlign val="superscript"/>
        <sz val="11"/>
        <color theme="1"/>
        <rFont val="Calibri"/>
        <family val="2"/>
        <scheme val="minor"/>
      </rPr>
      <t xml:space="preserve">3 </t>
    </r>
    <r>
      <rPr>
        <i/>
        <sz val="11"/>
        <color theme="1"/>
        <rFont val="Calibri"/>
        <family val="2"/>
        <scheme val="minor"/>
      </rPr>
      <t>an individual basis,</t>
    </r>
    <r>
      <rPr>
        <i/>
        <vertAlign val="superscript"/>
        <sz val="11"/>
        <color theme="1"/>
        <rFont val="Calibri"/>
        <family val="2"/>
        <scheme val="minor"/>
      </rPr>
      <t>4</t>
    </r>
    <r>
      <rPr>
        <i/>
        <sz val="11"/>
        <color theme="1"/>
        <rFont val="Calibri"/>
        <family val="2"/>
        <scheme val="minor"/>
      </rPr>
      <t xml:space="preserve"> and a household basis,</t>
    </r>
    <r>
      <rPr>
        <i/>
        <vertAlign val="superscript"/>
        <sz val="11"/>
        <color theme="1"/>
        <rFont val="Calibri"/>
        <family val="2"/>
        <scheme val="minor"/>
      </rPr>
      <t>5</t>
    </r>
    <r>
      <rPr>
        <i/>
        <sz val="11"/>
        <color theme="1"/>
        <rFont val="Calibri"/>
        <family val="2"/>
        <scheme val="minor"/>
      </rPr>
      <t xml:space="preserve"> 2010 dollars</t>
    </r>
  </si>
  <si>
    <r>
      <t>Receipt of Income from Private-Sector Pensions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by Income Quintile, 1975 to 2010</t>
    </r>
  </si>
  <si>
    <r>
      <t>Percentage of retirees</t>
    </r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 xml:space="preserve"> with private-sector pension income and median amounts, tabulated on a per capita basis,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2010 dollars</t>
    </r>
  </si>
  <si>
    <r>
      <t>2</t>
    </r>
    <r>
      <rPr>
        <i/>
        <sz val="11"/>
        <color theme="1"/>
        <rFont val="Calibri"/>
        <family val="2"/>
        <scheme val="minor"/>
      </rPr>
      <t xml:space="preserve"> Individuals age 65 and older with non-zero income and not working; for married couples, neither the individual nor the spouse worked. Sample excludes highest 1 percent and lowest 1 percent of the income distribution.</t>
    </r>
  </si>
  <si>
    <r>
      <t>Receipt of Income from Government and Private-Sector Pensions,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1975 to 2010</t>
    </r>
  </si>
  <si>
    <r>
      <t>Retirees,</t>
    </r>
    <r>
      <rPr>
        <i/>
        <vertAlign val="superscript"/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 xml:space="preserve"> 2010 dollars</t>
    </r>
  </si>
  <si>
    <r>
      <t>Receipt of Income from Government and Private-Sector Pensions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Tabulated on an Individual Basis,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1975 to 2010</t>
    </r>
  </si>
  <si>
    <r>
      <t>3</t>
    </r>
    <r>
      <rPr>
        <i/>
        <sz val="11"/>
        <color theme="1"/>
        <rFont val="Calibri"/>
        <family val="2"/>
        <scheme val="minor"/>
      </rPr>
      <t>Individuals age 65 and older with non-zero income and not working; for married couples, neither the individual nor the spouse worked. Sample excludes highest 1 percent and lowest 1 percent of the income distribution.</t>
    </r>
  </si>
  <si>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Income sources for married couples are not pooled.  Any income source is directly attributed only to that individual.</t>
    </r>
  </si>
  <si>
    <r>
      <t>Receipt of Income from Government and Private-Sector Pensions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Tabulated on a Household Basis,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1975 to 2010</t>
    </r>
  </si>
  <si>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A married couple is treated as a single observation.</t>
    </r>
  </si>
  <si>
    <t>Notes</t>
  </si>
  <si>
    <t>Receipt of Income from Government and Private-Sector Pensions Among Retirees, Tabulated on an Individual Basis, 1975 to 2010</t>
  </si>
  <si>
    <t>Receipt of Income from Government and Private-Sector Pensions Among Retirees, Tabulated on a Household Basis, 1975 to 2010</t>
  </si>
  <si>
    <t>ICI calculations</t>
  </si>
  <si>
    <r>
      <t>2</t>
    </r>
    <r>
      <rPr>
        <i/>
        <sz val="11"/>
        <color theme="1"/>
        <rFont val="Calibri"/>
        <family val="2"/>
        <scheme val="minor"/>
      </rPr>
      <t>Individuals age 65 and older with non-zero income and not working; for married couples, neither the individual nor the spouse worked.  Sample excludes highest 1 percent and lowest 1 percent of the income distribution.</t>
    </r>
  </si>
  <si>
    <t>Per capita</t>
  </si>
  <si>
    <t>Individual</t>
  </si>
  <si>
    <t>Household</t>
  </si>
  <si>
    <t>Middle quintile</t>
  </si>
  <si>
    <t>$8,141 or less</t>
  </si>
  <si>
    <t>$8,243 or less</t>
  </si>
  <si>
    <t>$8,360 or less</t>
  </si>
  <si>
    <t>$8,274 or less</t>
  </si>
  <si>
    <t>$8,137 or less</t>
  </si>
  <si>
    <t>$8,118 or less</t>
  </si>
  <si>
    <t>$8,216 or less</t>
  </si>
  <si>
    <t>$8,346 or less</t>
  </si>
  <si>
    <t>$8,833 or less</t>
  </si>
  <si>
    <t>$9,038 or less</t>
  </si>
  <si>
    <t>$9,067 or less</t>
  </si>
  <si>
    <t>$9,208 or less</t>
  </si>
  <si>
    <t>$9,248 or less</t>
  </si>
  <si>
    <t>$9,143 or less</t>
  </si>
  <si>
    <t>$9,270 or less</t>
  </si>
  <si>
    <t>$9,306 or less</t>
  </si>
  <si>
    <t>$9,452 or less</t>
  </si>
  <si>
    <t>$9,160 or less</t>
  </si>
  <si>
    <t>$9,191 or less</t>
  </si>
  <si>
    <t>$9,607 or less</t>
  </si>
  <si>
    <t>$9,868 or less</t>
  </si>
  <si>
    <t>$9,849 or less</t>
  </si>
  <si>
    <t>$9,999 or less</t>
  </si>
  <si>
    <t>$10,255 or less</t>
  </si>
  <si>
    <t>$10,253 or less</t>
  </si>
  <si>
    <t>$9,882 or less</t>
  </si>
  <si>
    <t>$10,053 or less</t>
  </si>
  <si>
    <t>$9,988 or less</t>
  </si>
  <si>
    <t>$10,165 or less</t>
  </si>
  <si>
    <t>$10,156 or less</t>
  </si>
  <si>
    <t>$10,240 or less</t>
  </si>
  <si>
    <t>$10,170 or less</t>
  </si>
  <si>
    <t>$10,322 or less</t>
  </si>
  <si>
    <t>$10,798 or less</t>
  </si>
  <si>
    <t>$8,149 to $10,638</t>
  </si>
  <si>
    <t>$8,247 to $10,871</t>
  </si>
  <si>
    <t>$8,363 to $11,015</t>
  </si>
  <si>
    <t>$8,277 to $11,219</t>
  </si>
  <si>
    <t>$8,140 to $11,147</t>
  </si>
  <si>
    <t>$8,122 to $11,017</t>
  </si>
  <si>
    <t>$8,221 to $11,258</t>
  </si>
  <si>
    <t>$8,352 to $11,680</t>
  </si>
  <si>
    <t>$8,834 to $11,919</t>
  </si>
  <si>
    <t>$9,040 to $12,477</t>
  </si>
  <si>
    <t>$9,069 to $12,507</t>
  </si>
  <si>
    <t>$9,216 to $12,700</t>
  </si>
  <si>
    <t>$9,249 to $12,951</t>
  </si>
  <si>
    <t>$9,145 to $12,790</t>
  </si>
  <si>
    <t>$9,272 to $13,047</t>
  </si>
  <si>
    <t>$9,308 to $13,153</t>
  </si>
  <si>
    <t>$9,456 to $13,174</t>
  </si>
  <si>
    <t>$9,162 to $12,888</t>
  </si>
  <si>
    <t>$9,192 to $12,830</t>
  </si>
  <si>
    <t>$9,614 to $13,221</t>
  </si>
  <si>
    <t>$9,871 to $13,511</t>
  </si>
  <si>
    <t>$9,856 to $13,473</t>
  </si>
  <si>
    <t>$10,005 to $13,833</t>
  </si>
  <si>
    <t>$10,266 to $14,015</t>
  </si>
  <si>
    <t>$10,258 to $14,182</t>
  </si>
  <si>
    <t>$9,884 to $13,666</t>
  </si>
  <si>
    <t>$10,058 to $13,809</t>
  </si>
  <si>
    <t>$9,993 to $13,720</t>
  </si>
  <si>
    <t>$10,166 to $13,698</t>
  </si>
  <si>
    <t>$10,158 to $13,727</t>
  </si>
  <si>
    <t>$10,243 to $13,942</t>
  </si>
  <si>
    <t>$10,242 to $14,124</t>
  </si>
  <si>
    <t>$10,171 to $13,826</t>
  </si>
  <si>
    <t>$10,324 to $13,800</t>
  </si>
  <si>
    <t>$10,804 to $14,640</t>
  </si>
  <si>
    <t>$10,646 to $13,615</t>
  </si>
  <si>
    <t>$10,875 to $13,972</t>
  </si>
  <si>
    <t>$11,017 to $14,038</t>
  </si>
  <si>
    <t>$11,226 to $14,525</t>
  </si>
  <si>
    <t>$11,148 to $14,603</t>
  </si>
  <si>
    <t>$11,019 to $14,459</t>
  </si>
  <si>
    <t>$11,259 to $15,031</t>
  </si>
  <si>
    <t>$11,685 to $15,702</t>
  </si>
  <si>
    <t>$11,921 to $16,334</t>
  </si>
  <si>
    <t>$12,479 to $16,956</t>
  </si>
  <si>
    <t>$12,511 to $17,234</t>
  </si>
  <si>
    <t>$12,702 to $17,512</t>
  </si>
  <si>
    <t>$12,953 to $17,929</t>
  </si>
  <si>
    <t>$12,795 to $17,784</t>
  </si>
  <si>
    <t>$13,048 to $18,084</t>
  </si>
  <si>
    <t>$13,158 to $18,454</t>
  </si>
  <si>
    <t>$13,177 to $18,293</t>
  </si>
  <si>
    <t>$12,894 to $17,775</t>
  </si>
  <si>
    <t>$12,833 to $17,594</t>
  </si>
  <si>
    <t>$13,221 to $17,702</t>
  </si>
  <si>
    <t>$13,512 to $18,155</t>
  </si>
  <si>
    <t>$13,478 to $18,375</t>
  </si>
  <si>
    <t>$13,837 to $18,735</t>
  </si>
  <si>
    <t>$14,019 to $18,996</t>
  </si>
  <si>
    <t>$14,183 to $19,303</t>
  </si>
  <si>
    <t>$13,669 to $18,407</t>
  </si>
  <si>
    <t>$13,813 to $18,396</t>
  </si>
  <si>
    <t>$13,725 to $18,203</t>
  </si>
  <si>
    <t>$13,700 to $18,078</t>
  </si>
  <si>
    <t>$13,729 to $18,112</t>
  </si>
  <si>
    <t>$13,949 to $18,461</t>
  </si>
  <si>
    <t>$14,126 to $18,815</t>
  </si>
  <si>
    <t>$13,828 to $18,623</t>
  </si>
  <si>
    <t>$13,803 to $18,656</t>
  </si>
  <si>
    <t>$14,653 to $19,683</t>
  </si>
  <si>
    <t>$13,619 to $20,219</t>
  </si>
  <si>
    <t>$13,974 to $21,106</t>
  </si>
  <si>
    <t>$14,042 to $20,802</t>
  </si>
  <si>
    <t>$14,529 to $21,462</t>
  </si>
  <si>
    <t>$14,605 to $21,181</t>
  </si>
  <si>
    <t>$14,464 to $21,248</t>
  </si>
  <si>
    <t>$15,036 to $22,614</t>
  </si>
  <si>
    <t>$15,705 to $23,920</t>
  </si>
  <si>
    <t>$16,340 to $24,994</t>
  </si>
  <si>
    <t>$16,958 to $26,582</t>
  </si>
  <si>
    <t>$17,238 to $26,391</t>
  </si>
  <si>
    <t>$17,515 to $27,251</t>
  </si>
  <si>
    <t>$17,931 to $27,450</t>
  </si>
  <si>
    <t>$17,790 to $27,336</t>
  </si>
  <si>
    <t>$18,091 to $27,415</t>
  </si>
  <si>
    <t>$18,457 to $28,203</t>
  </si>
  <si>
    <t>$18,295 to $26,803</t>
  </si>
  <si>
    <t>$17,778 to $25,664</t>
  </si>
  <si>
    <t>$17,596 to $25,661</t>
  </si>
  <si>
    <t>$17,704 to $25,832</t>
  </si>
  <si>
    <t>$18,163 to $26,049</t>
  </si>
  <si>
    <t>$18,377 to $26,804</t>
  </si>
  <si>
    <t>$18,736 to $27,833</t>
  </si>
  <si>
    <t>$18,998 to $28,326</t>
  </si>
  <si>
    <t>$19,311 to $28,259</t>
  </si>
  <si>
    <t>$18,415 to $27,223</t>
  </si>
  <si>
    <t>$18,397 to $27,059</t>
  </si>
  <si>
    <t>$18,204 to $26,748</t>
  </si>
  <si>
    <t>$18,087 to $27,376</t>
  </si>
  <si>
    <t>$18,123 to $26,684</t>
  </si>
  <si>
    <t>$18,462 to $27,722</t>
  </si>
  <si>
    <t>$18,817 to $27,915</t>
  </si>
  <si>
    <t>$18,629 to $28,436</t>
  </si>
  <si>
    <t>$18,663 to $28,576</t>
  </si>
  <si>
    <t>$19,686 to $29,971</t>
  </si>
  <si>
    <t>$20,235 or more</t>
  </si>
  <si>
    <t>$21,110 or more</t>
  </si>
  <si>
    <t>$20,809 or more</t>
  </si>
  <si>
    <t>$21,476 or more</t>
  </si>
  <si>
    <t>$21,197 or more</t>
  </si>
  <si>
    <t>$21,275 or more</t>
  </si>
  <si>
    <t>$22,624 or more</t>
  </si>
  <si>
    <t>$23,922 or more</t>
  </si>
  <si>
    <t>$25,008 or more</t>
  </si>
  <si>
    <t>$26,588 or more</t>
  </si>
  <si>
    <t>$26,409 or more</t>
  </si>
  <si>
    <t>$27,259 or more</t>
  </si>
  <si>
    <t>$27,455 or more</t>
  </si>
  <si>
    <t>$27,338 or more</t>
  </si>
  <si>
    <t>$27,436 or more</t>
  </si>
  <si>
    <t>$28,216 or more</t>
  </si>
  <si>
    <t>$26,805 or more</t>
  </si>
  <si>
    <t>$25,665 or more</t>
  </si>
  <si>
    <t>$25,662 or more</t>
  </si>
  <si>
    <t>$25,836 or more</t>
  </si>
  <si>
    <t>$26,054 or more</t>
  </si>
  <si>
    <t>$26,815 or more</t>
  </si>
  <si>
    <t>$27,834 or more</t>
  </si>
  <si>
    <t>$28,334 or more</t>
  </si>
  <si>
    <t>$28,263 or more</t>
  </si>
  <si>
    <t>$27,241 or more</t>
  </si>
  <si>
    <t>$27,062 or more</t>
  </si>
  <si>
    <t>$26,759 or more</t>
  </si>
  <si>
    <t>$27,381 or more</t>
  </si>
  <si>
    <t>$26,687 or more</t>
  </si>
  <si>
    <t>$27,727 or more</t>
  </si>
  <si>
    <t>$27,928 or more</t>
  </si>
  <si>
    <t>$28,444 or more</t>
  </si>
  <si>
    <t>$28,582 or more</t>
  </si>
  <si>
    <t>$29,975 or more</t>
  </si>
  <si>
    <t>$7,409 or less</t>
  </si>
  <si>
    <t>$7,552 or less</t>
  </si>
  <si>
    <t>$7,447 or less</t>
  </si>
  <si>
    <t>$7,358 or less</t>
  </si>
  <si>
    <t>$7,471 or less</t>
  </si>
  <si>
    <t>$7,419 or less</t>
  </si>
  <si>
    <t>$7,715 or less</t>
  </si>
  <si>
    <t>$7,903 or less</t>
  </si>
  <si>
    <t>$8,199 or less</t>
  </si>
  <si>
    <t>$8,405 or less</t>
  </si>
  <si>
    <t>$8,382 or less</t>
  </si>
  <si>
    <t>$8,440 or less</t>
  </si>
  <si>
    <t>$8,352 or less</t>
  </si>
  <si>
    <t>$8,379 or less</t>
  </si>
  <si>
    <t>$8,497 or less</t>
  </si>
  <si>
    <t>$8,412 or less</t>
  </si>
  <si>
    <t>$8,393 or less</t>
  </si>
  <si>
    <t>$8,204 or less</t>
  </si>
  <si>
    <t>$8,151 or less</t>
  </si>
  <si>
    <t>$8,679 or less</t>
  </si>
  <si>
    <t>$8,993 or less</t>
  </si>
  <si>
    <t>$8,888 or less</t>
  </si>
  <si>
    <t>$8,872 or less</t>
  </si>
  <si>
    <t>$9,014 or less</t>
  </si>
  <si>
    <t>$9,004 or less</t>
  </si>
  <si>
    <t>$8,807 or less</t>
  </si>
  <si>
    <t>$8,817 or less</t>
  </si>
  <si>
    <t>$8,779 or less</t>
  </si>
  <si>
    <t>$8,983 or less</t>
  </si>
  <si>
    <t>$8,901 or less</t>
  </si>
  <si>
    <t>$9,077 or less</t>
  </si>
  <si>
    <t>$9,024 or less</t>
  </si>
  <si>
    <t>$9,093 or less</t>
  </si>
  <si>
    <t>$9,082 or less</t>
  </si>
  <si>
    <t>$9,427 or less</t>
  </si>
  <si>
    <t>$7,417 to $10,626</t>
  </si>
  <si>
    <t>$7,556 to $10,741</t>
  </si>
  <si>
    <t>$7,451 to $10,780</t>
  </si>
  <si>
    <t>$7,361 to $10,637</t>
  </si>
  <si>
    <t>$7,477 to $10,627</t>
  </si>
  <si>
    <t>$7,425 to $10,511</t>
  </si>
  <si>
    <t>$7,720 to $10,917</t>
  </si>
  <si>
    <t>$7,910 to $11,325</t>
  </si>
  <si>
    <t>$8,202 to $11,601</t>
  </si>
  <si>
    <t>$8,408 to $12,042</t>
  </si>
  <si>
    <t>$8,384 to $12,152</t>
  </si>
  <si>
    <t>$8,442 to $12,114</t>
  </si>
  <si>
    <t>$8,354 to $12,448</t>
  </si>
  <si>
    <t>$8,381 to $12,302</t>
  </si>
  <si>
    <t>$8,499 to $12,553</t>
  </si>
  <si>
    <t>$8,415 to $12,611</t>
  </si>
  <si>
    <t>$8,395 to $12,437</t>
  </si>
  <si>
    <t>$8,206 to $11,962</t>
  </si>
  <si>
    <t>$8,153 to $12,138</t>
  </si>
  <si>
    <t>$8,680 to $12,501</t>
  </si>
  <si>
    <t>$8,994 to $12,793</t>
  </si>
  <si>
    <t>$8,890 to $12,745</t>
  </si>
  <si>
    <t>$8,874 to $13,135</t>
  </si>
  <si>
    <t>$9,018 to $13,287</t>
  </si>
  <si>
    <t>$9,010 to $13,395</t>
  </si>
  <si>
    <t>$8,810 to $12,858</t>
  </si>
  <si>
    <t>$8,821 to $12,975</t>
  </si>
  <si>
    <t>$8,782 to $12,896</t>
  </si>
  <si>
    <t>$8,984 to $13,151</t>
  </si>
  <si>
    <t>$8,915 to $13,099</t>
  </si>
  <si>
    <t>$9,090 to $13,154</t>
  </si>
  <si>
    <t>$9,026 to $13,619</t>
  </si>
  <si>
    <t>$9,095 to $13,426</t>
  </si>
  <si>
    <t>$9,085 to $13,113</t>
  </si>
  <si>
    <t>$9,436 to $13,938</t>
  </si>
  <si>
    <t>$10,630 to $14,623</t>
  </si>
  <si>
    <t>$10,745 to $14,678</t>
  </si>
  <si>
    <t>$10,783 to $14,626</t>
  </si>
  <si>
    <t>$10,644 to $14,562</t>
  </si>
  <si>
    <t>$10,630 to $14,766</t>
  </si>
  <si>
    <t>$10,513 to $14,638</t>
  </si>
  <si>
    <t>$10,920 to $15,108</t>
  </si>
  <si>
    <t>$11,327 to $15,826</t>
  </si>
  <si>
    <t>$11,604 to $16,649</t>
  </si>
  <si>
    <t>$12,048 to $17,368</t>
  </si>
  <si>
    <t>$12,154 to $17,403</t>
  </si>
  <si>
    <t>$12,124 to $17,790</t>
  </si>
  <si>
    <t>$12,452 to $18,244</t>
  </si>
  <si>
    <t>$12,306 to $18,135</t>
  </si>
  <si>
    <t>$12,558 to $18,150</t>
  </si>
  <si>
    <t>$12,613 to $18,429</t>
  </si>
  <si>
    <t>$12,442 to $18,303</t>
  </si>
  <si>
    <t>$11,971 to $17,672</t>
  </si>
  <si>
    <t>$12,150 to $17,594</t>
  </si>
  <si>
    <t>$12,506 to $17,705</t>
  </si>
  <si>
    <t>$12,796 to $18,085</t>
  </si>
  <si>
    <t>$12,747 to $18,069</t>
  </si>
  <si>
    <t>$13,142 to $18,662</t>
  </si>
  <si>
    <t>$13,288 to $18,971</t>
  </si>
  <si>
    <t>$13,401 to $19,267</t>
  </si>
  <si>
    <t>$12,859 to $18,351</t>
  </si>
  <si>
    <t>$12,980 to $18,204</t>
  </si>
  <si>
    <t>$12,901 to $18,100</t>
  </si>
  <si>
    <t>$13,160 to $18,021</t>
  </si>
  <si>
    <t>$13,102 to $18,039</t>
  </si>
  <si>
    <t>$13,155 to $18,210</t>
  </si>
  <si>
    <t>$13,623 to $18,782</t>
  </si>
  <si>
    <t>$13,431 to $18,648</t>
  </si>
  <si>
    <t>$13,116 to $18,654</t>
  </si>
  <si>
    <t>$13,941 to $19,662</t>
  </si>
  <si>
    <t>$14,627 to $23,069</t>
  </si>
  <si>
    <t>$14,690 to $23,527</t>
  </si>
  <si>
    <t>$14,629 to $23,366</t>
  </si>
  <si>
    <t>$14,566 to $23,140</t>
  </si>
  <si>
    <t>$14,769 to $22,677</t>
  </si>
  <si>
    <t>$14,641 to $22,946</t>
  </si>
  <si>
    <t>$15,111 to $23,793</t>
  </si>
  <si>
    <t>$15,828 to $25,286</t>
  </si>
  <si>
    <t>$16,651 to $26,419</t>
  </si>
  <si>
    <t>$17,370 to $28,157</t>
  </si>
  <si>
    <t>$17,415 to $27,951</t>
  </si>
  <si>
    <t>$17,795 to $28,861</t>
  </si>
  <si>
    <t>$18,246 to $28,766</t>
  </si>
  <si>
    <t>$18,139 to $28,631</t>
  </si>
  <si>
    <t>$18,154 to $28,917</t>
  </si>
  <si>
    <t>$18,434 to $29,946</t>
  </si>
  <si>
    <t>$18,306 to $28,374</t>
  </si>
  <si>
    <t>$17,677 to $27,525</t>
  </si>
  <si>
    <t>$17,596 to $27,336</t>
  </si>
  <si>
    <t>$17,710 to $27,363</t>
  </si>
  <si>
    <t>$18,092 to $27,887</t>
  </si>
  <si>
    <t>$18,073 to $28,370</t>
  </si>
  <si>
    <t>$18,664 to $29,649</t>
  </si>
  <si>
    <t>$18,975 to $30,351</t>
  </si>
  <si>
    <t>$19,271 to $30,021</t>
  </si>
  <si>
    <t>$18,360 to $28,909</t>
  </si>
  <si>
    <t>$18,206 to $28,934</t>
  </si>
  <si>
    <t>$18,101 to $28,042</t>
  </si>
  <si>
    <t>$18,022 to $28,942</t>
  </si>
  <si>
    <t>$18,047 to $28,214</t>
  </si>
  <si>
    <t>$18,215 to $29,082</t>
  </si>
  <si>
    <t>$18,786 to $29,646</t>
  </si>
  <si>
    <t>$18,654 to $29,860</t>
  </si>
  <si>
    <t>$18,655 to $29,841</t>
  </si>
  <si>
    <t>$19,669 to $31,548</t>
  </si>
  <si>
    <t>$23,082 or more</t>
  </si>
  <si>
    <t>$23,531 or more</t>
  </si>
  <si>
    <t>$23,369 or more</t>
  </si>
  <si>
    <t>$23,157 or more</t>
  </si>
  <si>
    <t>$22,680 or more</t>
  </si>
  <si>
    <t>$22,954 or more</t>
  </si>
  <si>
    <t>$23,798 or more</t>
  </si>
  <si>
    <t>$25,288 or more</t>
  </si>
  <si>
    <t>$26,427 or more</t>
  </si>
  <si>
    <t>$28,165 or more</t>
  </si>
  <si>
    <t>$27,955 or more</t>
  </si>
  <si>
    <t>$28,863 or more</t>
  </si>
  <si>
    <t>$28,773 or more</t>
  </si>
  <si>
    <t>$28,637 or more</t>
  </si>
  <si>
    <t>$28,934 or more</t>
  </si>
  <si>
    <t>$29,950 or more</t>
  </si>
  <si>
    <t>$28,380 or more</t>
  </si>
  <si>
    <t>$27,536 or more</t>
  </si>
  <si>
    <t>$27,342 or more</t>
  </si>
  <si>
    <t>$27,366 or more</t>
  </si>
  <si>
    <t>$27,888 or more</t>
  </si>
  <si>
    <t>$28,373 or more</t>
  </si>
  <si>
    <t>$29,650 or more</t>
  </si>
  <si>
    <t>$30,355 or more</t>
  </si>
  <si>
    <t>$30,025 or more</t>
  </si>
  <si>
    <t>$28,911 or more</t>
  </si>
  <si>
    <t>$28,948 or more</t>
  </si>
  <si>
    <t>$28,046 or more</t>
  </si>
  <si>
    <t>$28,943 or more</t>
  </si>
  <si>
    <t>$28,215 or more</t>
  </si>
  <si>
    <t>$29,096 or more</t>
  </si>
  <si>
    <t>$29,649 or more</t>
  </si>
  <si>
    <t>$29,892 or more</t>
  </si>
  <si>
    <t>$29,849 or more</t>
  </si>
  <si>
    <t>$31,549 or more</t>
  </si>
  <si>
    <t>$8,999 or less</t>
  </si>
  <si>
    <t>$9,068 or less</t>
  </si>
  <si>
    <t>$9,279 or less</t>
  </si>
  <si>
    <t>$9,253 or less</t>
  </si>
  <si>
    <t>$9,044 or less</t>
  </si>
  <si>
    <t>$9,175 or less</t>
  </si>
  <si>
    <t>$9,197 or less</t>
  </si>
  <si>
    <t>$9,429 or less</t>
  </si>
  <si>
    <t>$9,748 or less</t>
  </si>
  <si>
    <t>$10,009 or less</t>
  </si>
  <si>
    <t>$9,932 or less</t>
  </si>
  <si>
    <t>$10,064 or less</t>
  </si>
  <si>
    <t>$10,345 or less</t>
  </si>
  <si>
    <t>$10,073 or less</t>
  </si>
  <si>
    <t>$10,468 or less</t>
  </si>
  <si>
    <t>$10,185 or less</t>
  </si>
  <si>
    <t>$10,193 or less</t>
  </si>
  <si>
    <t>$10,023 or less</t>
  </si>
  <si>
    <t>$10,524 or less</t>
  </si>
  <si>
    <t>$10,623 or less</t>
  </si>
  <si>
    <t>$10,716 or less</t>
  </si>
  <si>
    <t>$10,912 or less</t>
  </si>
  <si>
    <t>$11,128 or less</t>
  </si>
  <si>
    <t>$11,398 or less</t>
  </si>
  <si>
    <t>$11,272 or less</t>
  </si>
  <si>
    <t>$11,222 or less</t>
  </si>
  <si>
    <t>$11,039 or less</t>
  </si>
  <si>
    <t>$11,391 or less</t>
  </si>
  <si>
    <t>$11,383 or less</t>
  </si>
  <si>
    <t>$11,249 or less</t>
  </si>
  <si>
    <t>$11,516 or less</t>
  </si>
  <si>
    <t>$11,351 or less</t>
  </si>
  <si>
    <t>$11,342 or less</t>
  </si>
  <si>
    <t>$12,071 or less</t>
  </si>
  <si>
    <t>$9,003 to $12,590</t>
  </si>
  <si>
    <t>$9,072 to $12,621</t>
  </si>
  <si>
    <t>$9,282 to $12,830</t>
  </si>
  <si>
    <t>$9,260 to $12,971</t>
  </si>
  <si>
    <t>$9,047 to $12,813</t>
  </si>
  <si>
    <t>$9,177 to $12,719</t>
  </si>
  <si>
    <t>$9,202 to $13,039</t>
  </si>
  <si>
    <t>$9,438 to $13,424</t>
  </si>
  <si>
    <t>$9,750 to $13,790</t>
  </si>
  <si>
    <t>$10,013 to $14,448</t>
  </si>
  <si>
    <t>$9,942 to $14,480</t>
  </si>
  <si>
    <t>$10,066 to $14,700</t>
  </si>
  <si>
    <t>$10,347 to $15,163</t>
  </si>
  <si>
    <t>$10,080 to $14,890</t>
  </si>
  <si>
    <t>$10,471 to $15,428</t>
  </si>
  <si>
    <t>$10,188 to $15,652</t>
  </si>
  <si>
    <t>$10,196 to $15,560</t>
  </si>
  <si>
    <t>$10,026 to $15,202</t>
  </si>
  <si>
    <t>$10,525 to $15,573</t>
  </si>
  <si>
    <t>$10,626 to $15,878</t>
  </si>
  <si>
    <t>$10,805 to $15,932</t>
  </si>
  <si>
    <t>$10,724 to $15,967</t>
  </si>
  <si>
    <t>$10,913 to $16,570</t>
  </si>
  <si>
    <t>$11,132 to $16,626</t>
  </si>
  <si>
    <t>$11,402 to $16,580</t>
  </si>
  <si>
    <t>$11,275 to $16,317</t>
  </si>
  <si>
    <t>$11,226 to $16,159</t>
  </si>
  <si>
    <t>$11,040 to $16,051</t>
  </si>
  <si>
    <t>$11,400 to $16,184</t>
  </si>
  <si>
    <t>$11,389 to $16,160</t>
  </si>
  <si>
    <t>$11,258 to $16,382</t>
  </si>
  <si>
    <t>$11,522 to $17,048</t>
  </si>
  <si>
    <t>$11,352 to $16,395</t>
  </si>
  <si>
    <t>$11,349 to $16,415</t>
  </si>
  <si>
    <t>$12,072 to $17,941</t>
  </si>
  <si>
    <t>$12,594 to $18,063</t>
  </si>
  <si>
    <t>$12,625 to $18,147</t>
  </si>
  <si>
    <t>$12,834 to $18,514</t>
  </si>
  <si>
    <t>$12,974 to $18,915</t>
  </si>
  <si>
    <t>$12,819 to $19,053</t>
  </si>
  <si>
    <t>$12,725 to $18,752</t>
  </si>
  <si>
    <t>$13,044 to $19,653</t>
  </si>
  <si>
    <t>$13,426 to $20,522</t>
  </si>
  <si>
    <t>$13,792 to $21,562</t>
  </si>
  <si>
    <t>$14,453 to $22,692</t>
  </si>
  <si>
    <t>$14,484 to $22,680</t>
  </si>
  <si>
    <t>$14,702 to $23,182</t>
  </si>
  <si>
    <t>$15,165 to $23,427</t>
  </si>
  <si>
    <t>$14,896 to $23,496</t>
  </si>
  <si>
    <t>$15,435 to $23,521</t>
  </si>
  <si>
    <t>$15,654 to $23,735</t>
  </si>
  <si>
    <t>$15,565 to $23,790</t>
  </si>
  <si>
    <t>$15,205 to $22,939</t>
  </si>
  <si>
    <t>$15,575 to $23,070</t>
  </si>
  <si>
    <t>$15,882 to $22,973</t>
  </si>
  <si>
    <t>$15,935 to $23,312</t>
  </si>
  <si>
    <t>$15,970 to $23,363</t>
  </si>
  <si>
    <t>$16,571 to $24,600</t>
  </si>
  <si>
    <t>$16,630 to $24,766</t>
  </si>
  <si>
    <t>$16,581 to $25,065</t>
  </si>
  <si>
    <t>$16,335 to $24,135</t>
  </si>
  <si>
    <t>$16,164 to $23,643</t>
  </si>
  <si>
    <t>$16,055 to $23,378</t>
  </si>
  <si>
    <t>$16,198 to $23,806</t>
  </si>
  <si>
    <t>$16,162 to $23,530</t>
  </si>
  <si>
    <t>$16,383 to $24,596</t>
  </si>
  <si>
    <t>$17,055 to $24,717</t>
  </si>
  <si>
    <t>$16,400 to $24,109</t>
  </si>
  <si>
    <t>$16,417 to $24,106</t>
  </si>
  <si>
    <t>$17,944 to $26,038</t>
  </si>
  <si>
    <t>$18,076 to $28,100</t>
  </si>
  <si>
    <t>$18,162 to $28,750</t>
  </si>
  <si>
    <t>$18,518 to $28,917</t>
  </si>
  <si>
    <t>$18,918 to $29,880</t>
  </si>
  <si>
    <t>$19,059 to $30,099</t>
  </si>
  <si>
    <t>$18,755 to $30,288</t>
  </si>
  <si>
    <t>$19,665 to $31,501</t>
  </si>
  <si>
    <t>$20,529 to $33,576</t>
  </si>
  <si>
    <t>$21,564 to $35,120</t>
  </si>
  <si>
    <t>$22,696 to $37,310</t>
  </si>
  <si>
    <t>$22,688 to $37,483</t>
  </si>
  <si>
    <t>$23,188 to $37,828</t>
  </si>
  <si>
    <t>$23,429 to $38,024</t>
  </si>
  <si>
    <t>$23,500 to $37,784</t>
  </si>
  <si>
    <t>$23,530 to $38,635</t>
  </si>
  <si>
    <t>$23,736 to $39,172</t>
  </si>
  <si>
    <t>$23,792 to $38,014</t>
  </si>
  <si>
    <t>$22,952 to $37,312</t>
  </si>
  <si>
    <t>$23,077 to $36,982</t>
  </si>
  <si>
    <t>$22,975 to $36,209</t>
  </si>
  <si>
    <t>$23,324 to $36,945</t>
  </si>
  <si>
    <t>$23,368 to $37,761</t>
  </si>
  <si>
    <t>$24,603 to $39,332</t>
  </si>
  <si>
    <t>$24,772 to $40,009</t>
  </si>
  <si>
    <t>$25,070 to $39,563</t>
  </si>
  <si>
    <t>$24,138 to $37,780</t>
  </si>
  <si>
    <t>$23,650 to $38,356</t>
  </si>
  <si>
    <t>$23,379 to $37,132</t>
  </si>
  <si>
    <t>$23,818 to $37,276</t>
  </si>
  <si>
    <t>$23,543 to $37,111</t>
  </si>
  <si>
    <t>$24,621 to $38,788</t>
  </si>
  <si>
    <t>$24,718 to $39,169</t>
  </si>
  <si>
    <t>$24,111 to $38,377</t>
  </si>
  <si>
    <t>$24,107 to $38,165</t>
  </si>
  <si>
    <t>$26,054 to $40,975</t>
  </si>
  <si>
    <t>$28,108 or more</t>
  </si>
  <si>
    <t>$28,777 or more</t>
  </si>
  <si>
    <t>$28,935 or more</t>
  </si>
  <si>
    <t>$29,887 or more</t>
  </si>
  <si>
    <t>$30,111 or more</t>
  </si>
  <si>
    <t>$30,302 or more</t>
  </si>
  <si>
    <t>$31,514 or more</t>
  </si>
  <si>
    <t>$33,578 or more</t>
  </si>
  <si>
    <t>$35,124 or more</t>
  </si>
  <si>
    <t>$37,313 or more</t>
  </si>
  <si>
    <t>$37,496 or more</t>
  </si>
  <si>
    <t>$37,842 or more</t>
  </si>
  <si>
    <t>$38,053 or more</t>
  </si>
  <si>
    <t>$37,786 or more</t>
  </si>
  <si>
    <t>$38,640 or more</t>
  </si>
  <si>
    <t>$39,183 or more</t>
  </si>
  <si>
    <t>$38,022 or more</t>
  </si>
  <si>
    <t>$37,315 or more</t>
  </si>
  <si>
    <t>$37,001 or more</t>
  </si>
  <si>
    <t>$36,218 or more</t>
  </si>
  <si>
    <t>$36,957 or more</t>
  </si>
  <si>
    <t>$37,765 or more</t>
  </si>
  <si>
    <t>$39,337 or more</t>
  </si>
  <si>
    <t>$40,071 or more</t>
  </si>
  <si>
    <t>$39,575 or more</t>
  </si>
  <si>
    <t>$37,792 or more</t>
  </si>
  <si>
    <t>$38,373 or more</t>
  </si>
  <si>
    <t>$37,133 or more</t>
  </si>
  <si>
    <t>$37,285 or more</t>
  </si>
  <si>
    <t>$37,113 or more</t>
  </si>
  <si>
    <t>$38,794 or more</t>
  </si>
  <si>
    <t>$39,185 or more</t>
  </si>
  <si>
    <t>$38,395 or more</t>
  </si>
  <si>
    <t>$38,175 or more</t>
  </si>
  <si>
    <t>$40,976 or more</t>
  </si>
  <si>
    <t>In this study, income percentile ranks were determined by taking the 20th, 40th, 60th, and 80th percentiles of annual income.</t>
  </si>
  <si>
    <t>Annual income rank cutoffs, 2010 dollars</t>
  </si>
  <si>
    <r>
      <t>Suggested citation: Brady, Peter, and Michael Bogdan. 2011. “</t>
    </r>
    <r>
      <rPr>
        <i/>
        <sz val="11"/>
        <color theme="1"/>
        <rFont val="Calibri"/>
        <family val="2"/>
        <scheme val="minor"/>
      </rPr>
      <t>A Look at Private-Sector Retirement Plan Income after ERISA: An Update.</t>
    </r>
    <r>
      <rPr>
        <sz val="11"/>
        <color theme="1"/>
        <rFont val="Calibri"/>
        <family val="2"/>
        <scheme val="minor"/>
      </rPr>
      <t>” ICI Research Perspective 17, no. 9 (November). Available at www.ici.org/pdf/per17-09.pdf.</t>
    </r>
  </si>
  <si>
    <t>Where to Find the Data Used in the Figures from "A Look at Private-Sector Retirement Plan Income After ERISA" published in November 2010.</t>
  </si>
  <si>
    <t>Government pension</t>
  </si>
  <si>
    <t>Federal Reserve Board</t>
  </si>
  <si>
    <t>$10,473 or less</t>
  </si>
  <si>
    <t>$10,481 to $14,361</t>
  </si>
  <si>
    <t>$14,363 to $19,201</t>
  </si>
  <si>
    <t>$19,202 to $28,757</t>
  </si>
  <si>
    <t>$28,758 or more</t>
  </si>
  <si>
    <t>$9,401 or less</t>
  </si>
  <si>
    <t>$9,405 to $13,607</t>
  </si>
  <si>
    <t>$13,613 to $19,157</t>
  </si>
  <si>
    <t>$19,158 to $30,259</t>
  </si>
  <si>
    <t>$30,284 or more</t>
  </si>
  <si>
    <t>$11,945 or less</t>
  </si>
  <si>
    <t>$11,951 to $17,276</t>
  </si>
  <si>
    <t>$17,280 to $25,234</t>
  </si>
  <si>
    <t>$25,236 to $40,173</t>
  </si>
  <si>
    <t>$40,182 or more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</si>
</sst>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%"/>
    <numFmt numFmtId="166" formatCode="&quot;$&quot;#,##0"/>
    <numFmt numFmtId="167" formatCode="0.0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Unicode MS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dashed"/>
      <bottom style="dashed"/>
    </border>
    <border>
      <left/>
      <right/>
      <top/>
      <bottom style="dashed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1">
    <xf numFmtId="0" fontId="0" fillId="0" borderId="0" xfId="0"/>
    <xf numFmtId="164" fontId="0" fillId="0" borderId="0" xfId="23" applyNumberFormat="1" applyFont="1"/>
    <xf numFmtId="0" fontId="8" fillId="0" borderId="0" xfId="0" applyFont="1"/>
    <xf numFmtId="3" fontId="8" fillId="0" borderId="0" xfId="0" applyNumberFormat="1" applyFont="1"/>
    <xf numFmtId="165" fontId="0" fillId="0" borderId="1" xfId="22" applyNumberFormat="1" applyFont="1" applyBorder="1"/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168" fontId="0" fillId="0" borderId="0" xfId="24" applyNumberFormat="1" applyFont="1" applyBorder="1" applyAlignment="1">
      <alignment horizontal="left"/>
    </xf>
    <xf numFmtId="169" fontId="0" fillId="0" borderId="2" xfId="23" applyNumberFormat="1" applyFont="1" applyBorder="1" applyAlignment="1">
      <alignment/>
    </xf>
    <xf numFmtId="169" fontId="0" fillId="0" borderId="1" xfId="23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166" fontId="0" fillId="0" borderId="4" xfId="24" applyNumberFormat="1" applyFont="1" applyBorder="1"/>
    <xf numFmtId="166" fontId="0" fillId="0" borderId="5" xfId="24" applyNumberFormat="1" applyFont="1" applyBorder="1"/>
    <xf numFmtId="170" fontId="0" fillId="0" borderId="0" xfId="23" applyNumberFormat="1" applyFont="1" applyBorder="1"/>
    <xf numFmtId="170" fontId="0" fillId="0" borderId="6" xfId="23" applyNumberFormat="1" applyFont="1" applyBorder="1"/>
    <xf numFmtId="170" fontId="0" fillId="0" borderId="3" xfId="23" applyNumberFormat="1" applyFont="1" applyBorder="1"/>
    <xf numFmtId="170" fontId="0" fillId="0" borderId="7" xfId="23" applyNumberFormat="1" applyFont="1" applyBorder="1"/>
    <xf numFmtId="0" fontId="8" fillId="0" borderId="0" xfId="0" applyFont="1" applyBorder="1"/>
    <xf numFmtId="3" fontId="8" fillId="0" borderId="0" xfId="0" applyNumberFormat="1" applyFont="1" applyBorder="1"/>
    <xf numFmtId="0" fontId="4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wrapText="1"/>
    </xf>
    <xf numFmtId="0" fontId="9" fillId="0" borderId="0" xfId="0" applyFont="1" applyFill="1" applyAlignment="1">
      <alignment horizontal="left"/>
    </xf>
    <xf numFmtId="9" fontId="0" fillId="0" borderId="0" xfId="15" applyFont="1" applyAlignment="1">
      <alignment horizontal="center"/>
    </xf>
    <xf numFmtId="10" fontId="0" fillId="0" borderId="0" xfId="15" applyNumberFormat="1" applyFont="1" applyAlignment="1">
      <alignment horizontal="center"/>
    </xf>
    <xf numFmtId="165" fontId="0" fillId="0" borderId="1" xfId="15" applyNumberFormat="1" applyFont="1" applyBorder="1"/>
    <xf numFmtId="169" fontId="0" fillId="0" borderId="9" xfId="23" applyNumberFormat="1" applyFont="1" applyBorder="1" applyAlignment="1">
      <alignment/>
    </xf>
    <xf numFmtId="169" fontId="0" fillId="0" borderId="10" xfId="23" applyNumberFormat="1" applyFont="1" applyBorder="1" applyAlignment="1">
      <alignment/>
    </xf>
    <xf numFmtId="165" fontId="0" fillId="0" borderId="2" xfId="15" applyNumberFormat="1" applyFont="1" applyBorder="1" applyAlignment="1">
      <alignment/>
    </xf>
    <xf numFmtId="165" fontId="0" fillId="0" borderId="1" xfId="15" applyNumberFormat="1" applyFont="1" applyBorder="1" applyAlignment="1">
      <alignment/>
    </xf>
    <xf numFmtId="165" fontId="0" fillId="0" borderId="11" xfId="15" applyNumberFormat="1" applyFont="1" applyBorder="1"/>
    <xf numFmtId="0" fontId="0" fillId="0" borderId="0" xfId="0" applyFont="1"/>
    <xf numFmtId="0" fontId="8" fillId="0" borderId="8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Border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10" fillId="0" borderId="13" xfId="0" applyFont="1" applyBorder="1"/>
    <xf numFmtId="0" fontId="0" fillId="0" borderId="13" xfId="0" applyBorder="1"/>
    <xf numFmtId="0" fontId="9" fillId="0" borderId="12" xfId="0" applyFont="1" applyFill="1" applyBorder="1" applyAlignment="1">
      <alignment vertical="top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 vertical="top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Border="1"/>
    <xf numFmtId="0" fontId="0" fillId="0" borderId="1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/>
    <xf numFmtId="9" fontId="0" fillId="0" borderId="0" xfId="0" applyNumberFormat="1" applyFont="1"/>
    <xf numFmtId="0" fontId="0" fillId="0" borderId="6" xfId="0" applyFont="1" applyBorder="1"/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7" xfId="0" applyFont="1" applyBorder="1"/>
    <xf numFmtId="1" fontId="0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3" fontId="0" fillId="0" borderId="0" xfId="0" applyNumberFormat="1" applyFont="1"/>
    <xf numFmtId="1" fontId="0" fillId="0" borderId="0" xfId="0" applyNumberFormat="1" applyFont="1"/>
    <xf numFmtId="0" fontId="0" fillId="0" borderId="15" xfId="0" applyFont="1" applyBorder="1" applyAlignment="1">
      <alignment horizontal="centerContinuous" wrapText="1"/>
    </xf>
    <xf numFmtId="0" fontId="0" fillId="0" borderId="16" xfId="0" applyFont="1" applyBorder="1" applyAlignment="1">
      <alignment horizontal="centerContinuous" wrapText="1"/>
    </xf>
    <xf numFmtId="3" fontId="0" fillId="0" borderId="16" xfId="0" applyNumberFormat="1" applyFont="1" applyBorder="1" applyAlignment="1">
      <alignment horizontal="centerContinuous" wrapText="1"/>
    </xf>
    <xf numFmtId="3" fontId="0" fillId="0" borderId="14" xfId="0" applyNumberFormat="1" applyFont="1" applyBorder="1" applyAlignment="1">
      <alignment horizontal="centerContinuous" wrapText="1"/>
    </xf>
    <xf numFmtId="1" fontId="0" fillId="0" borderId="16" xfId="0" applyNumberFormat="1" applyFont="1" applyBorder="1" applyAlignment="1">
      <alignment horizontal="centerContinuous" wrapText="1"/>
    </xf>
    <xf numFmtId="0" fontId="0" fillId="0" borderId="11" xfId="0" applyFont="1" applyBorder="1" applyAlignment="1">
      <alignment horizontal="centerContinuous" wrapText="1"/>
    </xf>
    <xf numFmtId="0" fontId="0" fillId="0" borderId="4" xfId="0" applyFont="1" applyBorder="1" applyAlignment="1">
      <alignment horizontal="centerContinuous" wrapText="1"/>
    </xf>
    <xf numFmtId="0" fontId="0" fillId="0" borderId="7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8" xfId="0" applyFont="1" applyBorder="1" applyAlignment="1">
      <alignment horizontal="right" wrapText="1"/>
    </xf>
    <xf numFmtId="3" fontId="0" fillId="0" borderId="8" xfId="0" applyNumberFormat="1" applyFont="1" applyBorder="1" applyAlignment="1">
      <alignment horizontal="right" wrapText="1"/>
    </xf>
    <xf numFmtId="167" fontId="0" fillId="0" borderId="1" xfId="0" applyNumberFormat="1" applyFont="1" applyBorder="1"/>
    <xf numFmtId="3" fontId="0" fillId="0" borderId="0" xfId="0" applyNumberFormat="1" applyFont="1" applyBorder="1"/>
    <xf numFmtId="3" fontId="0" fillId="0" borderId="6" xfId="0" applyNumberFormat="1" applyFont="1" applyBorder="1"/>
    <xf numFmtId="167" fontId="0" fillId="0" borderId="10" xfId="0" applyNumberFormat="1" applyFont="1" applyBorder="1"/>
    <xf numFmtId="3" fontId="0" fillId="0" borderId="3" xfId="0" applyNumberFormat="1" applyFont="1" applyBorder="1"/>
    <xf numFmtId="3" fontId="0" fillId="0" borderId="7" xfId="0" applyNumberFormat="1" applyFont="1" applyBorder="1"/>
    <xf numFmtId="0" fontId="7" fillId="0" borderId="0" xfId="0" applyFont="1"/>
    <xf numFmtId="0" fontId="0" fillId="0" borderId="5" xfId="0" applyFont="1" applyBorder="1" applyAlignment="1">
      <alignment wrapText="1"/>
    </xf>
    <xf numFmtId="0" fontId="0" fillId="0" borderId="0" xfId="0" applyNumberFormat="1" applyFont="1"/>
    <xf numFmtId="0" fontId="0" fillId="0" borderId="14" xfId="0" applyFont="1" applyBorder="1" applyAlignment="1">
      <alignment horizontal="left"/>
    </xf>
    <xf numFmtId="0" fontId="0" fillId="0" borderId="8" xfId="0" applyFont="1" applyBorder="1" applyAlignment="1">
      <alignment vertical="top" wrapText="1"/>
    </xf>
    <xf numFmtId="3" fontId="0" fillId="0" borderId="8" xfId="0" applyNumberFormat="1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7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wrapText="1"/>
    </xf>
    <xf numFmtId="0" fontId="8" fillId="0" borderId="0" xfId="0" applyFont="1" applyAlignment="1">
      <alignment horizontal="left" readingOrder="1"/>
    </xf>
    <xf numFmtId="0" fontId="5" fillId="0" borderId="0" xfId="0" applyFont="1" applyAlignment="1">
      <alignment/>
    </xf>
    <xf numFmtId="3" fontId="0" fillId="0" borderId="15" xfId="0" applyNumberFormat="1" applyFont="1" applyBorder="1" applyAlignment="1">
      <alignment horizontal="right" wrapText="1"/>
    </xf>
    <xf numFmtId="0" fontId="0" fillId="0" borderId="15" xfId="0" applyFont="1" applyBorder="1" applyAlignment="1">
      <alignment horizontal="right" wrapText="1"/>
    </xf>
    <xf numFmtId="1" fontId="0" fillId="0" borderId="0" xfId="0" applyNumberFormat="1" applyFont="1" applyBorder="1"/>
    <xf numFmtId="0" fontId="12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8" xfId="23" applyNumberFormat="1" applyFont="1" applyBorder="1" applyAlignment="1">
      <alignment horizontal="center" vertical="center" wrapText="1"/>
    </xf>
    <xf numFmtId="43" fontId="9" fillId="0" borderId="0" xfId="23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1" fontId="9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167" fontId="9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readingOrder="1"/>
    </xf>
    <xf numFmtId="0" fontId="0" fillId="0" borderId="0" xfId="0"/>
    <xf numFmtId="166" fontId="0" fillId="0" borderId="4" xfId="16" applyNumberFormat="1" applyFont="1" applyBorder="1"/>
    <xf numFmtId="166" fontId="0" fillId="0" borderId="5" xfId="16" applyNumberFormat="1" applyFont="1" applyBorder="1"/>
    <xf numFmtId="0" fontId="0" fillId="0" borderId="8" xfId="0" applyBorder="1" applyAlignment="1">
      <alignment horizontal="right" wrapText="1"/>
    </xf>
    <xf numFmtId="3" fontId="0" fillId="0" borderId="15" xfId="0" applyNumberFormat="1" applyBorder="1" applyAlignment="1">
      <alignment horizontal="right" wrapText="1"/>
    </xf>
    <xf numFmtId="0" fontId="8" fillId="0" borderId="3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NumberFormat="1" applyFont="1" applyAlignment="1">
      <alignment vertical="top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/>
    <xf numFmtId="0" fontId="13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12" fillId="0" borderId="8" xfId="23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left" wrapText="1"/>
    </xf>
    <xf numFmtId="0" fontId="5" fillId="0" borderId="3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0" fillId="0" borderId="1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3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0" fillId="0" borderId="16" xfId="0" applyFont="1" applyBorder="1" applyAlignment="1">
      <alignment horizontal="center"/>
    </xf>
    <xf numFmtId="0" fontId="15" fillId="0" borderId="0" xfId="0" applyNumberFormat="1" applyFont="1" applyAlignment="1">
      <alignment horizontal="left" vertical="top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ercent 2" xfId="22"/>
    <cellStyle name="Comma 2" xfId="23"/>
    <cellStyle name="Currency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9"/>
  <sheetViews>
    <sheetView tabSelected="1" workbookViewId="0" topLeftCell="A1"/>
  </sheetViews>
  <sheetFormatPr defaultColWidth="9.140625" defaultRowHeight="15"/>
  <cols>
    <col min="1" max="1" width="9.140625" style="35" customWidth="1"/>
    <col min="2" max="2" width="116.28125" style="35" bestFit="1" customWidth="1"/>
    <col min="3" max="16384" width="9.140625" style="35" customWidth="1"/>
  </cols>
  <sheetData>
    <row r="2" spans="1:2" ht="15">
      <c r="A2" s="36" t="s">
        <v>59</v>
      </c>
      <c r="B2" s="37" t="s">
        <v>60</v>
      </c>
    </row>
    <row r="3" spans="1:2" ht="15">
      <c r="A3" s="40"/>
      <c r="B3" s="41"/>
    </row>
    <row r="4" spans="1:2" ht="15">
      <c r="A4" s="42">
        <v>1</v>
      </c>
      <c r="B4" s="43" t="s">
        <v>147</v>
      </c>
    </row>
    <row r="5" spans="1:2" ht="15">
      <c r="A5" s="38">
        <v>2</v>
      </c>
      <c r="B5" s="39" t="s">
        <v>151</v>
      </c>
    </row>
    <row r="6" spans="1:2" ht="15">
      <c r="A6" s="38">
        <v>3</v>
      </c>
      <c r="B6" s="39" t="s">
        <v>152</v>
      </c>
    </row>
    <row r="7" spans="1:2" ht="15">
      <c r="A7" s="38">
        <v>4</v>
      </c>
      <c r="B7" s="39" t="s">
        <v>153</v>
      </c>
    </row>
    <row r="8" spans="1:2" ht="15">
      <c r="A8" s="38">
        <v>5</v>
      </c>
      <c r="B8" s="39" t="s">
        <v>154</v>
      </c>
    </row>
    <row r="9" spans="1:2" ht="15">
      <c r="A9" s="38">
        <v>6</v>
      </c>
      <c r="B9" s="39" t="s">
        <v>155</v>
      </c>
    </row>
    <row r="10" spans="1:2" ht="15">
      <c r="A10" s="38">
        <v>7</v>
      </c>
      <c r="B10" s="39" t="s">
        <v>156</v>
      </c>
    </row>
    <row r="11" spans="1:2" ht="15">
      <c r="A11" s="38">
        <v>8</v>
      </c>
      <c r="B11" s="39" t="s">
        <v>177</v>
      </c>
    </row>
    <row r="12" spans="1:2" ht="15">
      <c r="A12" s="38">
        <v>9</v>
      </c>
      <c r="B12" s="39" t="s">
        <v>157</v>
      </c>
    </row>
    <row r="13" spans="1:2" ht="15">
      <c r="A13" s="38">
        <v>10</v>
      </c>
      <c r="B13" s="39" t="s">
        <v>158</v>
      </c>
    </row>
    <row r="14" spans="1:2" ht="15">
      <c r="A14" s="38">
        <v>11</v>
      </c>
      <c r="B14" s="39" t="s">
        <v>159</v>
      </c>
    </row>
    <row r="15" spans="1:2" ht="15">
      <c r="A15" s="38">
        <v>12</v>
      </c>
      <c r="B15" s="39" t="s">
        <v>160</v>
      </c>
    </row>
    <row r="16" spans="1:2" ht="15">
      <c r="A16" s="38">
        <v>13</v>
      </c>
      <c r="B16" s="39" t="s">
        <v>161</v>
      </c>
    </row>
    <row r="17" spans="1:2" ht="15">
      <c r="A17" s="38">
        <v>14</v>
      </c>
      <c r="B17" s="39" t="s">
        <v>193</v>
      </c>
    </row>
    <row r="18" spans="1:2" ht="15">
      <c r="A18" s="38">
        <v>15</v>
      </c>
      <c r="B18" s="39" t="s">
        <v>162</v>
      </c>
    </row>
    <row r="19" spans="1:2" ht="15">
      <c r="A19" s="38">
        <v>16</v>
      </c>
      <c r="B19" s="39" t="s">
        <v>163</v>
      </c>
    </row>
    <row r="20" spans="1:2" ht="15">
      <c r="A20" s="38">
        <v>17</v>
      </c>
      <c r="B20" s="39" t="s">
        <v>164</v>
      </c>
    </row>
    <row r="21" spans="1:2" ht="15">
      <c r="A21" s="38">
        <v>18</v>
      </c>
      <c r="B21" s="123" t="s">
        <v>166</v>
      </c>
    </row>
    <row r="22" spans="1:2" ht="15">
      <c r="A22" s="38">
        <v>19</v>
      </c>
      <c r="B22" s="39" t="s">
        <v>165</v>
      </c>
    </row>
    <row r="23" spans="1:2" ht="15">
      <c r="A23" s="38">
        <v>20</v>
      </c>
      <c r="B23" s="124" t="s">
        <v>167</v>
      </c>
    </row>
    <row r="24" spans="1:2" ht="15">
      <c r="A24" s="38">
        <v>21</v>
      </c>
      <c r="B24" s="39" t="s">
        <v>214</v>
      </c>
    </row>
    <row r="25" spans="1:2" ht="15">
      <c r="A25" s="38">
        <v>22</v>
      </c>
      <c r="B25" s="39" t="s">
        <v>215</v>
      </c>
    </row>
    <row r="27" ht="15">
      <c r="A27" s="125" t="s">
        <v>213</v>
      </c>
    </row>
    <row r="29" spans="1:2" ht="30" customHeight="1">
      <c r="A29" s="135" t="s">
        <v>747</v>
      </c>
      <c r="B29" s="135"/>
    </row>
  </sheetData>
  <mergeCells count="1">
    <mergeCell ref="A29:B29"/>
  </mergeCells>
  <printOptions/>
  <pageMargins left="0.7" right="0.7" top="0.75" bottom="0.75" header="0.3" footer="0.3"/>
  <pageSetup fitToHeight="1" fitToWidth="1" horizontalDpi="600" verticalDpi="600" orientation="landscape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view="pageBreakPreview" zoomScaleSheetLayoutView="100" workbookViewId="0" topLeftCell="A1"/>
  </sheetViews>
  <sheetFormatPr defaultColWidth="9.140625" defaultRowHeight="15"/>
  <cols>
    <col min="1" max="1" width="9.57421875" style="35" customWidth="1"/>
    <col min="2" max="2" width="13.00390625" style="35" customWidth="1"/>
    <col min="3" max="3" width="9.57421875" style="35" customWidth="1"/>
    <col min="4" max="4" width="13.00390625" style="68" customWidth="1"/>
    <col min="5" max="5" width="13.00390625" style="35" customWidth="1"/>
    <col min="6" max="6" width="9.57421875" style="35" customWidth="1"/>
    <col min="7" max="7" width="13.00390625" style="68" customWidth="1"/>
    <col min="8" max="8" width="13.00390625" style="35" customWidth="1"/>
    <col min="9" max="9" width="9.57421875" style="35" customWidth="1"/>
    <col min="10" max="10" width="13.00390625" style="69" customWidth="1"/>
    <col min="11" max="16384" width="9.140625" style="35" customWidth="1"/>
  </cols>
  <sheetData>
    <row r="1" spans="1:4" ht="15">
      <c r="A1" s="2" t="s">
        <v>42</v>
      </c>
      <c r="B1" s="2"/>
      <c r="C1" s="2"/>
      <c r="D1" s="3"/>
    </row>
    <row r="2" spans="1:4" ht="17.25">
      <c r="A2" s="2" t="s">
        <v>206</v>
      </c>
      <c r="B2" s="2"/>
      <c r="C2" s="2"/>
      <c r="D2" s="3"/>
    </row>
    <row r="3" spans="1:10" ht="15" customHeight="1">
      <c r="A3" s="155" t="s">
        <v>178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30">
      <c r="A4" s="55"/>
      <c r="B4" s="70" t="s">
        <v>15</v>
      </c>
      <c r="C4" s="71"/>
      <c r="D4" s="72"/>
      <c r="E4" s="70" t="s">
        <v>9</v>
      </c>
      <c r="F4" s="71"/>
      <c r="G4" s="73"/>
      <c r="H4" s="71" t="s">
        <v>16</v>
      </c>
      <c r="I4" s="71"/>
      <c r="J4" s="74"/>
    </row>
    <row r="5" spans="1:10" ht="15">
      <c r="A5" s="57"/>
      <c r="B5" s="75"/>
      <c r="C5" s="152" t="s">
        <v>10</v>
      </c>
      <c r="D5" s="156"/>
      <c r="E5" s="75"/>
      <c r="F5" s="157" t="s">
        <v>10</v>
      </c>
      <c r="G5" s="158"/>
      <c r="H5" s="76"/>
      <c r="I5" s="157" t="s">
        <v>10</v>
      </c>
      <c r="J5" s="159"/>
    </row>
    <row r="6" spans="1:10" ht="60">
      <c r="A6" s="77" t="s">
        <v>0</v>
      </c>
      <c r="B6" s="78" t="s">
        <v>11</v>
      </c>
      <c r="C6" s="79" t="s">
        <v>12</v>
      </c>
      <c r="D6" s="80" t="s">
        <v>13</v>
      </c>
      <c r="E6" s="78" t="s">
        <v>11</v>
      </c>
      <c r="F6" s="79" t="s">
        <v>12</v>
      </c>
      <c r="G6" s="80" t="s">
        <v>13</v>
      </c>
      <c r="H6" s="78" t="s">
        <v>11</v>
      </c>
      <c r="I6" s="79" t="s">
        <v>12</v>
      </c>
      <c r="J6" s="105" t="s">
        <v>13</v>
      </c>
    </row>
    <row r="7" spans="1:10" ht="15">
      <c r="A7" s="57">
        <v>1975</v>
      </c>
      <c r="B7" s="29">
        <f>19.99834814/100</f>
        <v>0.1999834814</v>
      </c>
      <c r="C7" s="12">
        <v>4601.25741604</v>
      </c>
      <c r="D7" s="12">
        <v>14415.78218284</v>
      </c>
      <c r="E7" s="29">
        <f>12.92647211/100</f>
        <v>0.1292647211</v>
      </c>
      <c r="F7" s="12">
        <v>10019.88358209</v>
      </c>
      <c r="G7" s="12">
        <v>15712.99925373</v>
      </c>
      <c r="H7" s="29">
        <f>1.29938472/100</f>
        <v>0.012993847199999999</v>
      </c>
      <c r="I7" s="12">
        <v>14074.19524254</v>
      </c>
      <c r="J7" s="12">
        <v>19315.92817164</v>
      </c>
    </row>
    <row r="8" spans="1:10" ht="15">
      <c r="A8" s="57">
        <v>1976</v>
      </c>
      <c r="B8" s="81">
        <v>20.56232125</v>
      </c>
      <c r="C8" s="82">
        <v>4604.8943662</v>
      </c>
      <c r="D8" s="83">
        <v>14987.01245599</v>
      </c>
      <c r="E8" s="81">
        <v>13.06648448</v>
      </c>
      <c r="F8" s="82">
        <v>10107.7431338</v>
      </c>
      <c r="G8" s="83">
        <v>15990.49568662</v>
      </c>
      <c r="H8" s="81">
        <v>1.56864642</v>
      </c>
      <c r="I8" s="82">
        <v>13712.03232835</v>
      </c>
      <c r="J8" s="82">
        <v>21343.68538732</v>
      </c>
    </row>
    <row r="9" spans="1:10" ht="15">
      <c r="A9" s="57">
        <v>1977</v>
      </c>
      <c r="B9" s="81">
        <v>20.77781615</v>
      </c>
      <c r="C9" s="82">
        <v>4488.5708402</v>
      </c>
      <c r="D9" s="83">
        <v>14569.90094728</v>
      </c>
      <c r="E9" s="81">
        <v>12.92253649</v>
      </c>
      <c r="F9" s="82">
        <v>9695.31301483</v>
      </c>
      <c r="G9" s="83">
        <v>16158.85502471</v>
      </c>
      <c r="H9" s="81">
        <v>1.92819732</v>
      </c>
      <c r="I9" s="82">
        <v>12582.36177924</v>
      </c>
      <c r="J9" s="82">
        <v>20983.17096376</v>
      </c>
    </row>
    <row r="10" spans="1:10" ht="15">
      <c r="A10" s="57">
        <v>1978</v>
      </c>
      <c r="B10" s="81">
        <v>21.78683474</v>
      </c>
      <c r="C10" s="82">
        <v>4613.3696319</v>
      </c>
      <c r="D10" s="83">
        <v>15015.18094325</v>
      </c>
      <c r="E10" s="81">
        <v>13.0967783</v>
      </c>
      <c r="F10" s="82">
        <v>8825.57668712</v>
      </c>
      <c r="G10" s="83">
        <v>16046.50306748</v>
      </c>
      <c r="H10" s="81">
        <v>1.85698175</v>
      </c>
      <c r="I10" s="82">
        <v>12034.87730061</v>
      </c>
      <c r="J10" s="82">
        <v>20576.29716258</v>
      </c>
    </row>
    <row r="11" spans="1:10" ht="15">
      <c r="A11" s="57">
        <v>1979</v>
      </c>
      <c r="B11" s="81">
        <v>22.36035179</v>
      </c>
      <c r="C11" s="82">
        <v>4069.88589212</v>
      </c>
      <c r="D11" s="83">
        <v>14157.17344398</v>
      </c>
      <c r="E11" s="81">
        <v>13.47331625</v>
      </c>
      <c r="F11" s="82">
        <v>8320.65560166</v>
      </c>
      <c r="G11" s="83">
        <v>15676.59751037</v>
      </c>
      <c r="H11" s="81">
        <v>2.21250813</v>
      </c>
      <c r="I11" s="82">
        <v>12020.48335062</v>
      </c>
      <c r="J11" s="82">
        <v>20839.32313278</v>
      </c>
    </row>
    <row r="12" spans="1:10" ht="15">
      <c r="A12" s="57">
        <v>1980</v>
      </c>
      <c r="B12" s="81">
        <v>22.72306276</v>
      </c>
      <c r="C12" s="82">
        <v>4048.29794438</v>
      </c>
      <c r="D12" s="83">
        <v>14317.95480653</v>
      </c>
      <c r="E12" s="81">
        <v>13.6742702</v>
      </c>
      <c r="F12" s="82">
        <v>8792.39709794</v>
      </c>
      <c r="G12" s="83">
        <v>15691.10795042</v>
      </c>
      <c r="H12" s="81">
        <v>2.01157815</v>
      </c>
      <c r="I12" s="82">
        <v>11876.06154776</v>
      </c>
      <c r="J12" s="82">
        <v>21443.32817412</v>
      </c>
    </row>
    <row r="13" spans="1:10" ht="15">
      <c r="A13" s="57">
        <v>1981</v>
      </c>
      <c r="B13" s="81">
        <v>23.85926106</v>
      </c>
      <c r="C13" s="82">
        <v>3933.47433775</v>
      </c>
      <c r="D13" s="83">
        <v>14521.37682119</v>
      </c>
      <c r="E13" s="81">
        <v>13.64122621</v>
      </c>
      <c r="F13" s="82">
        <v>9021.73013245</v>
      </c>
      <c r="G13" s="83">
        <v>16128.44768212</v>
      </c>
      <c r="H13" s="81">
        <v>1.60647541</v>
      </c>
      <c r="I13" s="82">
        <v>9382.59933775</v>
      </c>
      <c r="J13" s="82">
        <v>18541.45976821</v>
      </c>
    </row>
    <row r="14" spans="1:10" ht="15">
      <c r="A14" s="57">
        <v>1982</v>
      </c>
      <c r="B14" s="81">
        <v>23.9583633</v>
      </c>
      <c r="C14" s="82">
        <v>3820.00515464</v>
      </c>
      <c r="D14" s="83">
        <v>14441.86654639</v>
      </c>
      <c r="E14" s="81">
        <v>13.80035635</v>
      </c>
      <c r="F14" s="82">
        <v>8763.54123711</v>
      </c>
      <c r="G14" s="83">
        <v>16623.76360825</v>
      </c>
      <c r="H14" s="81">
        <v>1.76022648</v>
      </c>
      <c r="I14" s="82">
        <v>9403.95386598</v>
      </c>
      <c r="J14" s="82">
        <v>19811.22085052</v>
      </c>
    </row>
    <row r="15" spans="1:10" ht="15">
      <c r="A15" s="57">
        <v>1983</v>
      </c>
      <c r="B15" s="81">
        <v>25.13084626</v>
      </c>
      <c r="C15" s="82">
        <v>3943.08542714</v>
      </c>
      <c r="D15" s="83">
        <v>15000.15414573</v>
      </c>
      <c r="E15" s="81">
        <v>13.86367309</v>
      </c>
      <c r="F15" s="82">
        <v>9857.71356784</v>
      </c>
      <c r="G15" s="83">
        <v>17174.32763819</v>
      </c>
      <c r="H15" s="81">
        <v>2.42519784</v>
      </c>
      <c r="I15" s="82">
        <v>10624.42462312</v>
      </c>
      <c r="J15" s="82">
        <v>21506.2451005</v>
      </c>
    </row>
    <row r="16" spans="1:10" ht="15">
      <c r="A16" s="57">
        <v>1984</v>
      </c>
      <c r="B16" s="81">
        <v>24.73047619</v>
      </c>
      <c r="C16" s="82">
        <v>3993.57280617</v>
      </c>
      <c r="D16" s="83">
        <v>14904.43408872</v>
      </c>
      <c r="E16" s="81">
        <v>14.64559579</v>
      </c>
      <c r="F16" s="82">
        <v>9819.98534233</v>
      </c>
      <c r="G16" s="83">
        <v>16756.19074253</v>
      </c>
      <c r="H16" s="81">
        <v>2.64915652</v>
      </c>
      <c r="I16" s="82">
        <v>10724.844865</v>
      </c>
      <c r="J16" s="82">
        <v>19978.37343298</v>
      </c>
    </row>
    <row r="17" spans="1:10" ht="15">
      <c r="A17" s="57">
        <v>1985</v>
      </c>
      <c r="B17" s="81">
        <v>25.6458443</v>
      </c>
      <c r="C17" s="82">
        <v>3950.10920074</v>
      </c>
      <c r="D17" s="83">
        <v>15327.4365474</v>
      </c>
      <c r="E17" s="81">
        <v>14.72063595</v>
      </c>
      <c r="F17" s="82">
        <v>9723.34572491</v>
      </c>
      <c r="G17" s="83">
        <v>16853.79925651</v>
      </c>
      <c r="H17" s="81">
        <v>2.47582147</v>
      </c>
      <c r="I17" s="82">
        <v>10489.05920074</v>
      </c>
      <c r="J17" s="82">
        <v>20277.22723048</v>
      </c>
    </row>
    <row r="18" spans="1:10" ht="15">
      <c r="A18" s="57">
        <v>1986</v>
      </c>
      <c r="B18" s="81">
        <v>27.24204473</v>
      </c>
      <c r="C18" s="82">
        <v>3981.09589041</v>
      </c>
      <c r="D18" s="83">
        <v>15580.01876712</v>
      </c>
      <c r="E18" s="81">
        <v>14.24277868</v>
      </c>
      <c r="F18" s="82">
        <v>10438.43342466</v>
      </c>
      <c r="G18" s="83">
        <v>17914.93150685</v>
      </c>
      <c r="H18" s="81">
        <v>2.60672965</v>
      </c>
      <c r="I18" s="82">
        <v>11250.5769863</v>
      </c>
      <c r="J18" s="82">
        <v>22512.1019863</v>
      </c>
    </row>
    <row r="19" spans="1:10" ht="15">
      <c r="A19" s="57">
        <v>1987</v>
      </c>
      <c r="B19" s="81">
        <v>27.66646526</v>
      </c>
      <c r="C19" s="82">
        <v>4539.81726872</v>
      </c>
      <c r="D19" s="83">
        <v>15692.51980176</v>
      </c>
      <c r="E19" s="81">
        <v>14.28194772</v>
      </c>
      <c r="F19" s="82">
        <v>10581.3845815</v>
      </c>
      <c r="G19" s="83">
        <v>17859.68722467</v>
      </c>
      <c r="H19" s="81">
        <v>3.09207022</v>
      </c>
      <c r="I19" s="82">
        <v>12194.51762115</v>
      </c>
      <c r="J19" s="82">
        <v>22681.80277533</v>
      </c>
    </row>
    <row r="20" spans="1:10" ht="15">
      <c r="A20" s="57">
        <v>1988</v>
      </c>
      <c r="B20" s="81">
        <v>29.42587209</v>
      </c>
      <c r="C20" s="82">
        <v>4322.35677966</v>
      </c>
      <c r="D20" s="83">
        <v>15477.36216102</v>
      </c>
      <c r="E20" s="81">
        <v>13.82841118</v>
      </c>
      <c r="F20" s="82">
        <v>11082.96610169</v>
      </c>
      <c r="G20" s="83">
        <v>18309.06</v>
      </c>
      <c r="H20" s="81">
        <v>3.05873611</v>
      </c>
      <c r="I20" s="82">
        <v>13826.00021186</v>
      </c>
      <c r="J20" s="82">
        <v>22542.75305085</v>
      </c>
    </row>
    <row r="21" spans="1:10" ht="15">
      <c r="A21" s="57">
        <v>1989</v>
      </c>
      <c r="B21" s="81">
        <v>29.55982521</v>
      </c>
      <c r="C21" s="82">
        <v>4215.27800161</v>
      </c>
      <c r="D21" s="83">
        <v>15582.47767929</v>
      </c>
      <c r="E21" s="81">
        <v>14.21218566</v>
      </c>
      <c r="F21" s="82">
        <v>10538.19500403</v>
      </c>
      <c r="G21" s="83">
        <v>17563.65834005</v>
      </c>
      <c r="H21" s="81">
        <v>3.39306577</v>
      </c>
      <c r="I21" s="82">
        <v>12772.29234488</v>
      </c>
      <c r="J21" s="82">
        <v>22585.10825947</v>
      </c>
    </row>
    <row r="22" spans="1:10" ht="15">
      <c r="A22" s="57">
        <v>1990</v>
      </c>
      <c r="B22" s="81">
        <v>30.13779912</v>
      </c>
      <c r="C22" s="82">
        <v>4590.85635104</v>
      </c>
      <c r="D22" s="83">
        <v>15745.83187067</v>
      </c>
      <c r="E22" s="81">
        <v>14.22674705</v>
      </c>
      <c r="F22" s="82">
        <v>10953.6221709</v>
      </c>
      <c r="G22" s="83">
        <v>18832.41091224</v>
      </c>
      <c r="H22" s="81">
        <v>3.84869948</v>
      </c>
      <c r="I22" s="82">
        <v>10550.91547344</v>
      </c>
      <c r="J22" s="82">
        <v>20767.91997691</v>
      </c>
    </row>
    <row r="23" spans="1:10" ht="15">
      <c r="A23" s="57">
        <v>1991</v>
      </c>
      <c r="B23" s="81">
        <v>32.13721507</v>
      </c>
      <c r="C23" s="82">
        <v>4519.56838235</v>
      </c>
      <c r="D23" s="83">
        <v>16026.83823529</v>
      </c>
      <c r="E23" s="81">
        <v>14.69748075</v>
      </c>
      <c r="F23" s="82">
        <v>10773.24066176</v>
      </c>
      <c r="G23" s="83">
        <v>18155.20235294</v>
      </c>
      <c r="H23" s="81">
        <v>3.40971887</v>
      </c>
      <c r="I23" s="82">
        <v>11250.84044118</v>
      </c>
      <c r="J23" s="82">
        <v>21315.69485294</v>
      </c>
    </row>
    <row r="24" spans="1:10" ht="15">
      <c r="A24" s="57">
        <v>1992</v>
      </c>
      <c r="B24" s="81">
        <v>32.56075397</v>
      </c>
      <c r="C24" s="82">
        <v>4664.01569187</v>
      </c>
      <c r="D24" s="83">
        <v>16037.99529244</v>
      </c>
      <c r="E24" s="81">
        <v>14.45054181</v>
      </c>
      <c r="F24" s="82">
        <v>10882.70328103</v>
      </c>
      <c r="G24" s="83">
        <v>18961.55579529</v>
      </c>
      <c r="H24" s="81">
        <v>3.11339571</v>
      </c>
      <c r="I24" s="82">
        <v>10487.03928317</v>
      </c>
      <c r="J24" s="82">
        <v>21034.71077033</v>
      </c>
    </row>
    <row r="25" spans="1:10" ht="15">
      <c r="A25" s="57">
        <v>1993</v>
      </c>
      <c r="B25" s="81">
        <v>32.04113647</v>
      </c>
      <c r="C25" s="82">
        <v>4578.17067175</v>
      </c>
      <c r="D25" s="83">
        <v>16125.48542244</v>
      </c>
      <c r="E25" s="81">
        <v>13.97150728</v>
      </c>
      <c r="F25" s="82">
        <v>11924.67797784</v>
      </c>
      <c r="G25" s="83">
        <v>20053.08189058</v>
      </c>
      <c r="H25" s="81">
        <v>3.40444</v>
      </c>
      <c r="I25" s="82">
        <v>10913.34452909</v>
      </c>
      <c r="J25" s="82">
        <v>21986.69106648</v>
      </c>
    </row>
    <row r="26" spans="1:10" ht="15">
      <c r="A26" s="57">
        <v>1994</v>
      </c>
      <c r="B26" s="81">
        <v>30.66860867</v>
      </c>
      <c r="C26" s="82">
        <v>4418.20945946</v>
      </c>
      <c r="D26" s="83">
        <v>16631.61314189</v>
      </c>
      <c r="E26" s="81">
        <v>12.9813898</v>
      </c>
      <c r="F26" s="82">
        <v>11222.25202703</v>
      </c>
      <c r="G26" s="83">
        <v>19459.26719595</v>
      </c>
      <c r="H26" s="81">
        <v>3.46153529</v>
      </c>
      <c r="I26" s="82">
        <v>12724.44324324</v>
      </c>
      <c r="J26" s="82">
        <v>23337.71873311</v>
      </c>
    </row>
    <row r="27" spans="1:10" ht="15">
      <c r="A27" s="57">
        <v>1995</v>
      </c>
      <c r="B27" s="81">
        <v>30.45789543</v>
      </c>
      <c r="C27" s="82">
        <v>4718.76359016</v>
      </c>
      <c r="D27" s="83">
        <v>16912.65472131</v>
      </c>
      <c r="E27" s="81">
        <v>12.69955101</v>
      </c>
      <c r="F27" s="82">
        <v>10788.19554098</v>
      </c>
      <c r="G27" s="83">
        <v>19594.69618033</v>
      </c>
      <c r="H27" s="81">
        <v>3.78129184</v>
      </c>
      <c r="I27" s="82">
        <v>12203.18144262</v>
      </c>
      <c r="J27" s="82">
        <v>22668.36</v>
      </c>
    </row>
    <row r="28" spans="1:10" ht="15">
      <c r="A28" s="57">
        <v>1996</v>
      </c>
      <c r="B28" s="81">
        <v>31.6477507</v>
      </c>
      <c r="C28" s="82">
        <v>5257.86662412</v>
      </c>
      <c r="D28" s="83">
        <v>17401.03477983</v>
      </c>
      <c r="E28" s="81">
        <v>12.122698</v>
      </c>
      <c r="F28" s="82">
        <v>12101.43905552</v>
      </c>
      <c r="G28" s="83">
        <v>21031.46649649</v>
      </c>
      <c r="H28" s="81">
        <v>2.88613848</v>
      </c>
      <c r="I28" s="82">
        <v>13196.82793555</v>
      </c>
      <c r="J28" s="82">
        <v>24108.29215061</v>
      </c>
    </row>
    <row r="29" spans="1:10" ht="15">
      <c r="A29" s="57">
        <v>1997</v>
      </c>
      <c r="B29" s="81">
        <v>29.54176436</v>
      </c>
      <c r="C29" s="82">
        <v>5009.25177792</v>
      </c>
      <c r="D29" s="83">
        <v>17439.91946351</v>
      </c>
      <c r="E29" s="81">
        <v>13.67493589</v>
      </c>
      <c r="F29" s="82">
        <v>11972.43808484</v>
      </c>
      <c r="G29" s="83">
        <v>20512.9132252</v>
      </c>
      <c r="H29" s="81">
        <v>3.70803205</v>
      </c>
      <c r="I29" s="82">
        <v>15582.52588896</v>
      </c>
      <c r="J29" s="82">
        <v>25386.19182782</v>
      </c>
    </row>
    <row r="30" spans="1:10" ht="15">
      <c r="A30" s="57">
        <v>1998</v>
      </c>
      <c r="B30" s="81">
        <v>31.09563286</v>
      </c>
      <c r="C30" s="82">
        <v>5134.8809816</v>
      </c>
      <c r="D30" s="83">
        <v>17695.28125767</v>
      </c>
      <c r="E30" s="81">
        <v>12.65274238</v>
      </c>
      <c r="F30" s="82">
        <v>12516.27239264</v>
      </c>
      <c r="G30" s="83">
        <v>20860.45398773</v>
      </c>
      <c r="H30" s="81">
        <v>3.49957686</v>
      </c>
      <c r="I30" s="82">
        <v>16856.85147239</v>
      </c>
      <c r="J30" s="82">
        <v>27686.23523006</v>
      </c>
    </row>
    <row r="31" spans="1:10" ht="15">
      <c r="A31" s="57">
        <v>1999</v>
      </c>
      <c r="B31" s="81">
        <v>32.90104096</v>
      </c>
      <c r="C31" s="82">
        <v>5508.14079422</v>
      </c>
      <c r="D31" s="83">
        <v>18027.35794224</v>
      </c>
      <c r="E31" s="81">
        <v>12.60716246</v>
      </c>
      <c r="F31" s="82">
        <v>13376.9133574</v>
      </c>
      <c r="G31" s="83">
        <v>21883.0564982</v>
      </c>
      <c r="H31" s="81">
        <v>2.84279251</v>
      </c>
      <c r="I31" s="82">
        <v>14950.01213899</v>
      </c>
      <c r="J31" s="82">
        <v>25180.07220217</v>
      </c>
    </row>
    <row r="32" spans="1:10" ht="15">
      <c r="A32" s="57">
        <v>2000</v>
      </c>
      <c r="B32" s="81">
        <v>29.70839584</v>
      </c>
      <c r="C32" s="82">
        <v>5765.19953596</v>
      </c>
      <c r="D32" s="83">
        <v>18117.39240139</v>
      </c>
      <c r="E32" s="81">
        <v>13.37371487</v>
      </c>
      <c r="F32" s="82">
        <v>11682.11484919</v>
      </c>
      <c r="G32" s="83">
        <v>20999.99216937</v>
      </c>
      <c r="H32" s="81">
        <v>2.97580259</v>
      </c>
      <c r="I32" s="82">
        <v>13907.27958237</v>
      </c>
      <c r="J32" s="82">
        <v>25276.48064095</v>
      </c>
    </row>
    <row r="33" spans="1:10" ht="15">
      <c r="A33" s="57">
        <v>2001</v>
      </c>
      <c r="B33" s="81">
        <v>30.11384306</v>
      </c>
      <c r="C33" s="82">
        <v>5620.55814607</v>
      </c>
      <c r="D33" s="83">
        <v>18287.01859551</v>
      </c>
      <c r="E33" s="81">
        <v>13.05773626</v>
      </c>
      <c r="F33" s="82">
        <v>11640.31061798</v>
      </c>
      <c r="G33" s="83">
        <v>20547.48707865</v>
      </c>
      <c r="H33" s="81">
        <v>2.95546212</v>
      </c>
      <c r="I33" s="82">
        <v>14694.26966292</v>
      </c>
      <c r="J33" s="82">
        <v>26523.15674157</v>
      </c>
    </row>
    <row r="34" spans="1:10" ht="15">
      <c r="A34" s="57">
        <v>2002</v>
      </c>
      <c r="B34" s="81">
        <v>30.65856342</v>
      </c>
      <c r="C34" s="82">
        <v>5444.8844358</v>
      </c>
      <c r="D34" s="83">
        <v>17941.22134519</v>
      </c>
      <c r="E34" s="81">
        <v>12.82312592</v>
      </c>
      <c r="F34" s="82">
        <v>12539.95414119</v>
      </c>
      <c r="G34" s="83">
        <v>21474.21712062</v>
      </c>
      <c r="H34" s="81">
        <v>2.79804458</v>
      </c>
      <c r="I34" s="82">
        <v>13085.16953863</v>
      </c>
      <c r="J34" s="82">
        <v>24643.73596442</v>
      </c>
    </row>
    <row r="35" spans="1:10" ht="15">
      <c r="A35" s="57">
        <v>2003</v>
      </c>
      <c r="B35" s="81">
        <v>31.15280257</v>
      </c>
      <c r="C35" s="82">
        <v>5709.56766467</v>
      </c>
      <c r="D35" s="83">
        <v>18590.50419162</v>
      </c>
      <c r="E35" s="81">
        <v>12.26415433</v>
      </c>
      <c r="F35" s="82">
        <v>13526.40718563</v>
      </c>
      <c r="G35" s="83">
        <v>22437.2245509</v>
      </c>
      <c r="H35" s="81">
        <v>3.40471447</v>
      </c>
      <c r="I35" s="82">
        <v>17297.18982036</v>
      </c>
      <c r="J35" s="82">
        <v>27703.03113772</v>
      </c>
    </row>
    <row r="36" spans="1:10" ht="15">
      <c r="A36" s="57">
        <v>2004</v>
      </c>
      <c r="B36" s="81">
        <v>31.30252051</v>
      </c>
      <c r="C36" s="82">
        <v>5790.95202952</v>
      </c>
      <c r="D36" s="83">
        <v>18483.9375593</v>
      </c>
      <c r="E36" s="81">
        <v>12.85369407</v>
      </c>
      <c r="F36" s="82">
        <v>13787.98102267</v>
      </c>
      <c r="G36" s="83">
        <v>22431.32162625</v>
      </c>
      <c r="H36" s="81">
        <v>2.99101306</v>
      </c>
      <c r="I36" s="82">
        <v>13360.55361096</v>
      </c>
      <c r="J36" s="82">
        <v>25271.07121771</v>
      </c>
    </row>
    <row r="37" spans="1:10" ht="15">
      <c r="A37" s="57">
        <v>2005</v>
      </c>
      <c r="B37" s="81">
        <v>31.18697484</v>
      </c>
      <c r="C37" s="82">
        <v>5903.54560411</v>
      </c>
      <c r="D37" s="83">
        <v>18613.8748072</v>
      </c>
      <c r="E37" s="81">
        <v>13.83086547</v>
      </c>
      <c r="F37" s="82">
        <v>13447.71208226</v>
      </c>
      <c r="G37" s="83">
        <v>22617.37075835</v>
      </c>
      <c r="H37" s="81">
        <v>3.07203235</v>
      </c>
      <c r="I37" s="82">
        <v>14276.42733933</v>
      </c>
      <c r="J37" s="82">
        <v>25521.51624679</v>
      </c>
    </row>
    <row r="38" spans="1:10" ht="15">
      <c r="A38" s="57">
        <v>2006</v>
      </c>
      <c r="B38" s="81">
        <v>31.67105845</v>
      </c>
      <c r="C38" s="82">
        <v>5800.94135042</v>
      </c>
      <c r="D38" s="83">
        <v>18543.67585017</v>
      </c>
      <c r="E38" s="81">
        <v>13.38103085</v>
      </c>
      <c r="F38" s="82">
        <v>12783.55593889</v>
      </c>
      <c r="G38" s="83">
        <v>21521.49241005</v>
      </c>
      <c r="H38" s="81">
        <v>2.65447187</v>
      </c>
      <c r="I38" s="82">
        <v>13178.34222523</v>
      </c>
      <c r="J38" s="82">
        <v>25771.21907344</v>
      </c>
    </row>
    <row r="39" spans="1:10" ht="15">
      <c r="A39" s="57">
        <v>2007</v>
      </c>
      <c r="B39" s="81">
        <v>31.31890071</v>
      </c>
      <c r="C39" s="82">
        <v>5753.76046306</v>
      </c>
      <c r="D39" s="83">
        <v>18748.89000346</v>
      </c>
      <c r="E39" s="81">
        <v>12.69757337</v>
      </c>
      <c r="F39" s="82">
        <v>13809.02511135</v>
      </c>
      <c r="G39" s="83">
        <v>23418.85122293</v>
      </c>
      <c r="H39" s="81">
        <v>2.34309734</v>
      </c>
      <c r="I39" s="82">
        <v>15999.63864038</v>
      </c>
      <c r="J39" s="82">
        <v>26908.76847834</v>
      </c>
    </row>
    <row r="40" spans="1:10" ht="15">
      <c r="A40" s="57">
        <v>2008</v>
      </c>
      <c r="B40" s="81">
        <v>30.4648413</v>
      </c>
      <c r="C40" s="82">
        <v>5976.6926399</v>
      </c>
      <c r="D40" s="83">
        <v>19040.74663529</v>
      </c>
      <c r="E40" s="81">
        <v>13.56706742</v>
      </c>
      <c r="F40" s="82">
        <v>13160.67719306</v>
      </c>
      <c r="G40" s="83">
        <v>23248.33825378</v>
      </c>
      <c r="H40" s="81">
        <v>3.11000675</v>
      </c>
      <c r="I40" s="82">
        <v>12975.39972123</v>
      </c>
      <c r="J40" s="82">
        <v>25182.79443822</v>
      </c>
    </row>
    <row r="41" spans="1:10" ht="15">
      <c r="A41" s="57">
        <v>2009</v>
      </c>
      <c r="B41" s="81">
        <v>30.91901841</v>
      </c>
      <c r="C41" s="82">
        <v>6063.20093837</v>
      </c>
      <c r="D41" s="83">
        <v>19892.3517453</v>
      </c>
      <c r="E41" s="81">
        <v>13.10849563</v>
      </c>
      <c r="F41" s="82">
        <v>14963.9799159</v>
      </c>
      <c r="G41" s="83">
        <v>24912.68212228</v>
      </c>
      <c r="H41" s="81">
        <v>3.05267375</v>
      </c>
      <c r="I41" s="82">
        <v>14551.68225209</v>
      </c>
      <c r="J41" s="82">
        <v>27277.33048824</v>
      </c>
    </row>
    <row r="42" spans="1:10" ht="15">
      <c r="A42" s="61">
        <v>2010</v>
      </c>
      <c r="B42" s="84">
        <v>28.26627479</v>
      </c>
      <c r="C42" s="85">
        <v>6000</v>
      </c>
      <c r="D42" s="86">
        <v>20207</v>
      </c>
      <c r="E42" s="84">
        <v>14.55457662</v>
      </c>
      <c r="F42" s="85">
        <v>14400</v>
      </c>
      <c r="G42" s="86">
        <v>24449</v>
      </c>
      <c r="H42" s="84">
        <v>3.1952116</v>
      </c>
      <c r="I42" s="85">
        <v>14580</v>
      </c>
      <c r="J42" s="85">
        <v>26208</v>
      </c>
    </row>
    <row r="43" spans="1:10" ht="15">
      <c r="A43" s="150" t="s">
        <v>139</v>
      </c>
      <c r="B43" s="150"/>
      <c r="C43" s="150"/>
      <c r="D43" s="150"/>
      <c r="E43" s="150"/>
      <c r="F43" s="150"/>
      <c r="G43" s="150"/>
      <c r="H43" s="150"/>
      <c r="I43" s="150"/>
      <c r="J43" s="150"/>
    </row>
    <row r="44" spans="1:10" ht="36" customHeight="1">
      <c r="A44" s="154" t="s">
        <v>217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0" ht="17.25">
      <c r="A45" s="154" t="s">
        <v>140</v>
      </c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 ht="15">
      <c r="A46" s="145" t="s">
        <v>102</v>
      </c>
      <c r="B46" s="145"/>
      <c r="C46" s="145"/>
      <c r="D46" s="145"/>
      <c r="E46" s="145"/>
      <c r="F46" s="145"/>
      <c r="G46" s="145"/>
      <c r="H46" s="145"/>
      <c r="I46" s="145"/>
      <c r="J46" s="145"/>
    </row>
    <row r="52" ht="17.25">
      <c r="A52" s="87"/>
    </row>
  </sheetData>
  <mergeCells count="8">
    <mergeCell ref="A44:J44"/>
    <mergeCell ref="A45:J45"/>
    <mergeCell ref="A46:J46"/>
    <mergeCell ref="A3:J3"/>
    <mergeCell ref="C5:D5"/>
    <mergeCell ref="F5:G5"/>
    <mergeCell ref="I5:J5"/>
    <mergeCell ref="A43:J43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BreakPreview" zoomScaleSheetLayoutView="100" workbookViewId="0" topLeftCell="A1"/>
  </sheetViews>
  <sheetFormatPr defaultColWidth="9.140625" defaultRowHeight="15"/>
  <cols>
    <col min="1" max="1" width="9.57421875" style="35" customWidth="1"/>
    <col min="2" max="2" width="13.00390625" style="35" customWidth="1"/>
    <col min="3" max="3" width="9.57421875" style="35" customWidth="1"/>
    <col min="4" max="4" width="13.00390625" style="68" customWidth="1"/>
    <col min="5" max="5" width="13.00390625" style="35" customWidth="1"/>
    <col min="6" max="6" width="9.57421875" style="35" customWidth="1"/>
    <col min="7" max="7" width="13.00390625" style="68" customWidth="1"/>
    <col min="8" max="8" width="13.00390625" style="35" customWidth="1"/>
    <col min="9" max="9" width="9.57421875" style="35" customWidth="1"/>
    <col min="10" max="10" width="13.00390625" style="69" customWidth="1"/>
    <col min="11" max="16384" width="9.140625" style="35" customWidth="1"/>
  </cols>
  <sheetData>
    <row r="1" spans="1:4" ht="15">
      <c r="A1" s="2" t="s">
        <v>43</v>
      </c>
      <c r="B1" s="2"/>
      <c r="C1" s="2"/>
      <c r="D1" s="3"/>
    </row>
    <row r="2" spans="1:4" ht="17.25">
      <c r="A2" s="2" t="s">
        <v>179</v>
      </c>
      <c r="B2" s="2"/>
      <c r="C2" s="2"/>
      <c r="D2" s="3"/>
    </row>
    <row r="3" spans="1:10" ht="15" customHeight="1">
      <c r="A3" s="155" t="s">
        <v>180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30">
      <c r="A4" s="88"/>
      <c r="B4" s="70" t="s">
        <v>15</v>
      </c>
      <c r="C4" s="71"/>
      <c r="D4" s="72"/>
      <c r="E4" s="70" t="s">
        <v>9</v>
      </c>
      <c r="F4" s="71"/>
      <c r="G4" s="73"/>
      <c r="H4" s="71" t="s">
        <v>16</v>
      </c>
      <c r="I4" s="71"/>
      <c r="J4" s="74"/>
    </row>
    <row r="5" spans="1:10" ht="15">
      <c r="A5" s="57"/>
      <c r="B5" s="75"/>
      <c r="C5" s="152" t="s">
        <v>10</v>
      </c>
      <c r="D5" s="156"/>
      <c r="E5" s="75"/>
      <c r="F5" s="157" t="s">
        <v>10</v>
      </c>
      <c r="G5" s="158"/>
      <c r="H5" s="76"/>
      <c r="I5" s="157" t="s">
        <v>10</v>
      </c>
      <c r="J5" s="159"/>
    </row>
    <row r="6" spans="1:10" ht="62.25">
      <c r="A6" s="77" t="s">
        <v>0</v>
      </c>
      <c r="B6" s="78" t="s">
        <v>11</v>
      </c>
      <c r="C6" s="79" t="s">
        <v>12</v>
      </c>
      <c r="D6" s="80" t="s">
        <v>13</v>
      </c>
      <c r="E6" s="78" t="s">
        <v>11</v>
      </c>
      <c r="F6" s="79" t="s">
        <v>12</v>
      </c>
      <c r="G6" s="80" t="s">
        <v>13</v>
      </c>
      <c r="H6" s="78" t="s">
        <v>11</v>
      </c>
      <c r="I6" s="128" t="s">
        <v>181</v>
      </c>
      <c r="J6" s="129" t="s">
        <v>182</v>
      </c>
    </row>
    <row r="7" spans="1:10" ht="15">
      <c r="A7" s="57">
        <v>1975</v>
      </c>
      <c r="B7" s="29">
        <f>1.76159909/100</f>
        <v>0.0176159909</v>
      </c>
      <c r="C7" s="126">
        <v>1392.78008396</v>
      </c>
      <c r="D7" s="127">
        <v>6150.59818097</v>
      </c>
      <c r="E7" s="29">
        <f>1.54831808/100</f>
        <v>0.015483180800000001</v>
      </c>
      <c r="F7" s="126">
        <v>3171.87873134</v>
      </c>
      <c r="G7" s="127">
        <v>6099.76679104</v>
      </c>
      <c r="H7" s="29">
        <f>0.11538167/100</f>
        <v>0.0011538167</v>
      </c>
      <c r="I7" s="126"/>
      <c r="J7" s="126"/>
    </row>
    <row r="8" spans="1:10" ht="15">
      <c r="A8" s="57">
        <v>1976</v>
      </c>
      <c r="B8" s="81">
        <v>1.70035055</v>
      </c>
      <c r="C8" s="82">
        <v>1197.27253521</v>
      </c>
      <c r="D8" s="83">
        <v>7060.83802817</v>
      </c>
      <c r="E8" s="81">
        <v>4.3952305</v>
      </c>
      <c r="F8" s="82">
        <v>3415.29665493</v>
      </c>
      <c r="G8" s="83">
        <v>6677.09683099</v>
      </c>
      <c r="H8" s="81">
        <v>0</v>
      </c>
      <c r="I8" s="82"/>
      <c r="J8" s="82"/>
    </row>
    <row r="9" spans="1:10" ht="15">
      <c r="A9" s="57">
        <v>1977</v>
      </c>
      <c r="B9" s="81">
        <v>1.87365147</v>
      </c>
      <c r="C9" s="82">
        <v>940.80444811</v>
      </c>
      <c r="D9" s="83">
        <v>7043.46536244</v>
      </c>
      <c r="E9" s="81">
        <v>3.52650395</v>
      </c>
      <c r="F9" s="82">
        <v>2960.66132619</v>
      </c>
      <c r="G9" s="83">
        <v>6959.08023064</v>
      </c>
      <c r="H9" s="81">
        <v>0.29364345</v>
      </c>
      <c r="I9" s="82"/>
      <c r="J9" s="82"/>
    </row>
    <row r="10" spans="1:10" ht="15">
      <c r="A10" s="57">
        <v>1978</v>
      </c>
      <c r="B10" s="81">
        <v>2.48536253</v>
      </c>
      <c r="C10" s="82">
        <v>1564.53404908</v>
      </c>
      <c r="D10" s="83">
        <v>7010.31602761</v>
      </c>
      <c r="E10" s="81">
        <v>4.14595557</v>
      </c>
      <c r="F10" s="82">
        <v>3449.99815951</v>
      </c>
      <c r="G10" s="83">
        <v>6279.86583589</v>
      </c>
      <c r="H10" s="81">
        <v>0</v>
      </c>
      <c r="I10" s="82"/>
      <c r="J10" s="82"/>
    </row>
    <row r="11" spans="1:10" ht="15">
      <c r="A11" s="57">
        <v>1979</v>
      </c>
      <c r="B11" s="81">
        <v>3.61658936</v>
      </c>
      <c r="C11" s="82">
        <v>1275.23091286</v>
      </c>
      <c r="D11" s="83">
        <v>6728.8780083</v>
      </c>
      <c r="E11" s="81">
        <v>3.66886849</v>
      </c>
      <c r="F11" s="82">
        <v>3784.2401971</v>
      </c>
      <c r="G11" s="83">
        <v>6029.46058091</v>
      </c>
      <c r="H11" s="81">
        <v>0</v>
      </c>
      <c r="I11" s="82"/>
      <c r="J11" s="82"/>
    </row>
    <row r="12" spans="1:10" ht="15">
      <c r="A12" s="57">
        <v>1980</v>
      </c>
      <c r="B12" s="81">
        <v>3.39835826</v>
      </c>
      <c r="C12" s="82">
        <v>1518.11172914</v>
      </c>
      <c r="D12" s="83">
        <v>7184.67460701</v>
      </c>
      <c r="E12" s="81">
        <v>3.01987195</v>
      </c>
      <c r="F12" s="82">
        <v>3162.73276904</v>
      </c>
      <c r="G12" s="83">
        <v>6436.16118501</v>
      </c>
      <c r="H12" s="81">
        <v>0.09184415</v>
      </c>
      <c r="I12" s="82"/>
      <c r="J12" s="82"/>
    </row>
    <row r="13" spans="1:10" ht="15">
      <c r="A13" s="57">
        <v>1981</v>
      </c>
      <c r="B13" s="81">
        <v>3.50491656</v>
      </c>
      <c r="C13" s="82">
        <v>1303.94072848</v>
      </c>
      <c r="D13" s="83">
        <v>6845.6888245</v>
      </c>
      <c r="E13" s="81">
        <v>3.11768288</v>
      </c>
      <c r="F13" s="82">
        <v>2858.08410596</v>
      </c>
      <c r="G13" s="83">
        <v>6986.42781457</v>
      </c>
      <c r="H13" s="81">
        <v>0.25216002</v>
      </c>
      <c r="I13" s="82"/>
      <c r="J13" s="82"/>
    </row>
    <row r="14" spans="1:10" ht="15">
      <c r="A14" s="57">
        <v>1982</v>
      </c>
      <c r="B14" s="81">
        <v>4.57929359</v>
      </c>
      <c r="C14" s="82">
        <v>1348.2371134</v>
      </c>
      <c r="D14" s="83">
        <v>6390.64391753</v>
      </c>
      <c r="E14" s="81">
        <v>2.8608162</v>
      </c>
      <c r="F14" s="82">
        <v>2359.41494845</v>
      </c>
      <c r="G14" s="83">
        <v>7075.99778351</v>
      </c>
      <c r="H14" s="81">
        <v>0</v>
      </c>
      <c r="I14" s="82"/>
      <c r="J14" s="82"/>
    </row>
    <row r="15" spans="1:10" ht="15">
      <c r="A15" s="57">
        <v>1983</v>
      </c>
      <c r="B15" s="81">
        <v>4.5579182</v>
      </c>
      <c r="C15" s="82">
        <v>1314.36180905</v>
      </c>
      <c r="D15" s="83">
        <v>6571.80904523</v>
      </c>
      <c r="E15" s="81">
        <v>3.48373495</v>
      </c>
      <c r="F15" s="82">
        <v>3588.20773869</v>
      </c>
      <c r="G15" s="83">
        <v>6966.11758794</v>
      </c>
      <c r="H15" s="81">
        <v>0.17422077</v>
      </c>
      <c r="I15" s="82"/>
      <c r="J15" s="82"/>
    </row>
    <row r="16" spans="1:10" ht="15">
      <c r="A16" s="57">
        <v>1984</v>
      </c>
      <c r="B16" s="81">
        <v>4.84887299</v>
      </c>
      <c r="C16" s="82">
        <v>882.78977821</v>
      </c>
      <c r="D16" s="83">
        <v>7188.43105111</v>
      </c>
      <c r="E16" s="81">
        <v>3.14056039</v>
      </c>
      <c r="F16" s="82">
        <v>2942.63259402</v>
      </c>
      <c r="G16" s="83">
        <v>7356.58148505</v>
      </c>
      <c r="H16" s="81">
        <v>0</v>
      </c>
      <c r="I16" s="82"/>
      <c r="J16" s="82"/>
    </row>
    <row r="17" spans="1:10" ht="15">
      <c r="A17" s="57">
        <v>1985</v>
      </c>
      <c r="B17" s="81">
        <v>4.61987304</v>
      </c>
      <c r="C17" s="82">
        <v>956.12899628</v>
      </c>
      <c r="D17" s="83">
        <v>7781.71512546</v>
      </c>
      <c r="E17" s="81">
        <v>4.02110673</v>
      </c>
      <c r="F17" s="82">
        <v>3062.85390335</v>
      </c>
      <c r="G17" s="83">
        <v>7292.50929368</v>
      </c>
      <c r="H17" s="81">
        <v>0.10151907</v>
      </c>
      <c r="I17" s="82"/>
      <c r="J17" s="82"/>
    </row>
    <row r="18" spans="1:10" ht="15">
      <c r="A18" s="57">
        <v>1986</v>
      </c>
      <c r="B18" s="81">
        <v>5.62878364</v>
      </c>
      <c r="C18" s="82">
        <v>1194.32876712</v>
      </c>
      <c r="D18" s="83">
        <v>7068.43575342</v>
      </c>
      <c r="E18" s="81">
        <v>3.00705277</v>
      </c>
      <c r="F18" s="82">
        <v>3630.75945205</v>
      </c>
      <c r="G18" s="83">
        <v>7649.67575342</v>
      </c>
      <c r="H18" s="81">
        <v>0</v>
      </c>
      <c r="I18" s="82"/>
      <c r="J18" s="82"/>
    </row>
    <row r="19" spans="1:10" ht="15">
      <c r="A19" s="57">
        <v>1987</v>
      </c>
      <c r="B19" s="81">
        <v>6.27325363</v>
      </c>
      <c r="C19" s="82">
        <v>1296.26762115</v>
      </c>
      <c r="D19" s="83">
        <v>6913.42731278</v>
      </c>
      <c r="E19" s="81">
        <v>3.67219978</v>
      </c>
      <c r="F19" s="82">
        <v>3064.95277533</v>
      </c>
      <c r="G19" s="83">
        <v>6924.94969163</v>
      </c>
      <c r="H19" s="81">
        <v>0.07124791</v>
      </c>
      <c r="I19" s="82"/>
      <c r="J19" s="82"/>
    </row>
    <row r="20" spans="1:10" ht="15">
      <c r="A20" s="57">
        <v>1988</v>
      </c>
      <c r="B20" s="81">
        <v>6.37157988</v>
      </c>
      <c r="C20" s="82">
        <v>997.46694915</v>
      </c>
      <c r="D20" s="83">
        <v>7647.24661017</v>
      </c>
      <c r="E20" s="81">
        <v>3.46582364</v>
      </c>
      <c r="F20" s="82">
        <v>2124.23516949</v>
      </c>
      <c r="G20" s="83">
        <v>6675.63991525</v>
      </c>
      <c r="H20" s="81">
        <v>0.23098045</v>
      </c>
      <c r="I20" s="82"/>
      <c r="J20" s="82"/>
    </row>
    <row r="21" spans="1:10" ht="15">
      <c r="A21" s="57">
        <v>1989</v>
      </c>
      <c r="B21" s="81">
        <v>5.79929132</v>
      </c>
      <c r="C21" s="82">
        <v>1053.8195004</v>
      </c>
      <c r="D21" s="83">
        <v>7310.87278405</v>
      </c>
      <c r="E21" s="81">
        <v>4.05921893</v>
      </c>
      <c r="F21" s="82">
        <v>2985.82191781</v>
      </c>
      <c r="G21" s="83">
        <v>7397.81289283</v>
      </c>
      <c r="H21" s="81">
        <v>0.42855937</v>
      </c>
      <c r="I21" s="82"/>
      <c r="J21" s="82"/>
    </row>
    <row r="22" spans="1:10" ht="15">
      <c r="A22" s="57">
        <v>1990</v>
      </c>
      <c r="B22" s="81">
        <v>5.93529962</v>
      </c>
      <c r="C22" s="82">
        <v>1006.76674365</v>
      </c>
      <c r="D22" s="83">
        <v>7440.00623557</v>
      </c>
      <c r="E22" s="81">
        <v>3.46129416</v>
      </c>
      <c r="F22" s="82">
        <v>2597.45819861</v>
      </c>
      <c r="G22" s="83">
        <v>7453.42979215</v>
      </c>
      <c r="H22" s="81">
        <v>0.31271473</v>
      </c>
      <c r="I22" s="82"/>
      <c r="J22" s="82"/>
    </row>
    <row r="23" spans="1:10" ht="15">
      <c r="A23" s="57">
        <v>1991</v>
      </c>
      <c r="B23" s="81">
        <v>7.30581439</v>
      </c>
      <c r="C23" s="82">
        <v>1528.96036765</v>
      </c>
      <c r="D23" s="83">
        <v>7221.69330882</v>
      </c>
      <c r="E23" s="81">
        <v>3.65071559</v>
      </c>
      <c r="F23" s="82">
        <v>2557.88338235</v>
      </c>
      <c r="G23" s="83">
        <v>6930.00485294</v>
      </c>
      <c r="H23" s="81">
        <v>0.27752392</v>
      </c>
      <c r="I23" s="82"/>
      <c r="J23" s="82"/>
    </row>
    <row r="24" spans="1:10" ht="15">
      <c r="A24" s="57">
        <v>1992</v>
      </c>
      <c r="B24" s="81">
        <v>6.28537975</v>
      </c>
      <c r="C24" s="82">
        <v>1166.00392297</v>
      </c>
      <c r="D24" s="83">
        <v>6871.64978602</v>
      </c>
      <c r="E24" s="81">
        <v>2.8507193</v>
      </c>
      <c r="F24" s="82">
        <v>1697.70171184</v>
      </c>
      <c r="G24" s="83">
        <v>7462.42510699</v>
      </c>
      <c r="H24" s="81">
        <v>0.31544393</v>
      </c>
      <c r="I24" s="82"/>
      <c r="J24" s="82"/>
    </row>
    <row r="25" spans="1:10" ht="15">
      <c r="A25" s="57">
        <v>1993</v>
      </c>
      <c r="B25" s="81">
        <v>7.40890425</v>
      </c>
      <c r="C25" s="82">
        <v>1358.50761773</v>
      </c>
      <c r="D25" s="83">
        <v>7098.20230263</v>
      </c>
      <c r="E25" s="81">
        <v>2.33494462</v>
      </c>
      <c r="F25" s="82">
        <v>2166.81965028</v>
      </c>
      <c r="G25" s="83">
        <v>7462.73518006</v>
      </c>
      <c r="H25" s="81">
        <v>0.40538776</v>
      </c>
      <c r="I25" s="82"/>
      <c r="J25" s="82"/>
    </row>
    <row r="26" spans="1:10" ht="15">
      <c r="A26" s="57">
        <v>1994</v>
      </c>
      <c r="B26" s="81">
        <v>6.59097095</v>
      </c>
      <c r="C26" s="82">
        <v>1360.80851351</v>
      </c>
      <c r="D26" s="83">
        <v>7795.19422297</v>
      </c>
      <c r="E26" s="81">
        <v>1.77420674</v>
      </c>
      <c r="F26" s="82">
        <v>3428.53054054</v>
      </c>
      <c r="G26" s="83">
        <v>7363.68243243</v>
      </c>
      <c r="H26" s="81">
        <v>0.24204235</v>
      </c>
      <c r="I26" s="82"/>
      <c r="J26" s="82"/>
    </row>
    <row r="27" spans="1:10" ht="15">
      <c r="A27" s="57">
        <v>1995</v>
      </c>
      <c r="B27" s="81">
        <v>7.08667308</v>
      </c>
      <c r="C27" s="82">
        <v>1372.10754098</v>
      </c>
      <c r="D27" s="83">
        <v>8213.34998361</v>
      </c>
      <c r="E27" s="81">
        <v>3.08128853</v>
      </c>
      <c r="F27" s="82">
        <v>3944.80918033</v>
      </c>
      <c r="G27" s="83">
        <v>7662.36304918</v>
      </c>
      <c r="H27" s="81">
        <v>0</v>
      </c>
      <c r="I27" s="82"/>
      <c r="J27" s="82"/>
    </row>
    <row r="28" spans="1:10" ht="15">
      <c r="A28" s="57">
        <v>1996</v>
      </c>
      <c r="B28" s="81">
        <v>6.41555798</v>
      </c>
      <c r="C28" s="82">
        <v>1502.24760689</v>
      </c>
      <c r="D28" s="83">
        <v>7694.8460753</v>
      </c>
      <c r="E28" s="81">
        <v>2.97109054</v>
      </c>
      <c r="F28" s="82">
        <v>1735.93056796</v>
      </c>
      <c r="G28" s="83">
        <v>6977.10555201</v>
      </c>
      <c r="H28" s="81">
        <v>0</v>
      </c>
      <c r="I28" s="82"/>
      <c r="J28" s="82"/>
    </row>
    <row r="29" spans="1:10" ht="15">
      <c r="A29" s="57">
        <v>1997</v>
      </c>
      <c r="B29" s="81">
        <v>6.30689576</v>
      </c>
      <c r="C29" s="82">
        <v>1142.17467249</v>
      </c>
      <c r="D29" s="83">
        <v>8057.77036806</v>
      </c>
      <c r="E29" s="81">
        <v>2.66425938</v>
      </c>
      <c r="F29" s="82">
        <v>2357.77485964</v>
      </c>
      <c r="G29" s="83">
        <v>7070.60511541</v>
      </c>
      <c r="H29" s="81">
        <v>0.12776702</v>
      </c>
      <c r="I29" s="82"/>
      <c r="J29" s="82"/>
    </row>
    <row r="30" spans="1:10" ht="15">
      <c r="A30" s="57">
        <v>1998</v>
      </c>
      <c r="B30" s="81">
        <v>7.18873749</v>
      </c>
      <c r="C30" s="82">
        <v>1604.65030675</v>
      </c>
      <c r="D30" s="83">
        <v>8067.37941718</v>
      </c>
      <c r="E30" s="81">
        <v>2.74676023</v>
      </c>
      <c r="F30" s="82">
        <v>2567.4404908</v>
      </c>
      <c r="G30" s="83">
        <v>8023.25153374</v>
      </c>
      <c r="H30" s="81">
        <v>0.62048644</v>
      </c>
      <c r="I30" s="82"/>
      <c r="J30" s="82"/>
    </row>
    <row r="31" spans="1:10" ht="15">
      <c r="A31" s="57">
        <v>1999</v>
      </c>
      <c r="B31" s="81">
        <v>8.39408873</v>
      </c>
      <c r="C31" s="82">
        <v>1573.75451264</v>
      </c>
      <c r="D31" s="83">
        <v>8072.70491877</v>
      </c>
      <c r="E31" s="81">
        <v>1.91163496</v>
      </c>
      <c r="F31" s="82">
        <v>3430.78483755</v>
      </c>
      <c r="G31" s="83">
        <v>7868.77256318</v>
      </c>
      <c r="H31" s="81">
        <v>0.08262854</v>
      </c>
      <c r="I31" s="82"/>
      <c r="J31" s="82"/>
    </row>
    <row r="32" spans="1:10" ht="15">
      <c r="A32" s="57">
        <v>2000</v>
      </c>
      <c r="B32" s="81">
        <v>6.51945271</v>
      </c>
      <c r="C32" s="82">
        <v>1517.15777262</v>
      </c>
      <c r="D32" s="83">
        <v>7736.24034223</v>
      </c>
      <c r="E32" s="81">
        <v>3.11420926</v>
      </c>
      <c r="F32" s="82">
        <v>2124.02088167</v>
      </c>
      <c r="G32" s="83">
        <v>8238.16670534</v>
      </c>
      <c r="H32" s="81">
        <v>0</v>
      </c>
      <c r="I32" s="82"/>
      <c r="J32" s="82"/>
    </row>
    <row r="33" spans="1:10" ht="15">
      <c r="A33" s="57">
        <v>2001</v>
      </c>
      <c r="B33" s="81">
        <v>5.16320508</v>
      </c>
      <c r="C33" s="82">
        <v>1623.71679775</v>
      </c>
      <c r="D33" s="83">
        <v>7991.23365169</v>
      </c>
      <c r="E33" s="81">
        <v>4.00151146</v>
      </c>
      <c r="F33" s="82">
        <v>3085.79662921</v>
      </c>
      <c r="G33" s="83">
        <v>7714.49157303</v>
      </c>
      <c r="H33" s="81">
        <v>0.17578929</v>
      </c>
      <c r="I33" s="82"/>
      <c r="J33" s="82"/>
    </row>
    <row r="34" spans="1:10" ht="15">
      <c r="A34" s="57">
        <v>2002</v>
      </c>
      <c r="B34" s="81">
        <v>7.42972757</v>
      </c>
      <c r="C34" s="82">
        <v>1548.41172874</v>
      </c>
      <c r="D34" s="83">
        <v>7596.66787104</v>
      </c>
      <c r="E34" s="81">
        <v>2.03437323</v>
      </c>
      <c r="F34" s="82">
        <v>3848.00911618</v>
      </c>
      <c r="G34" s="83">
        <v>7862.00603113</v>
      </c>
      <c r="H34" s="81">
        <v>0</v>
      </c>
      <c r="I34" s="82"/>
      <c r="J34" s="82"/>
    </row>
    <row r="35" spans="1:10" ht="15">
      <c r="A35" s="57">
        <v>2003</v>
      </c>
      <c r="B35" s="81">
        <v>7.0042207</v>
      </c>
      <c r="C35" s="82">
        <v>1495.0239521</v>
      </c>
      <c r="D35" s="83">
        <v>8196.52814371</v>
      </c>
      <c r="E35" s="81">
        <v>2.63441923</v>
      </c>
      <c r="F35" s="82">
        <v>3025.64371257</v>
      </c>
      <c r="G35" s="83">
        <v>8246.36227545</v>
      </c>
      <c r="H35" s="81">
        <v>0.08992479</v>
      </c>
      <c r="I35" s="82"/>
      <c r="J35" s="82"/>
    </row>
    <row r="36" spans="1:10" ht="15">
      <c r="A36" s="57">
        <v>2004</v>
      </c>
      <c r="B36" s="81">
        <v>7.97336704</v>
      </c>
      <c r="C36" s="82">
        <v>1447.73800738</v>
      </c>
      <c r="D36" s="83">
        <v>8404.92343173</v>
      </c>
      <c r="E36" s="81">
        <v>2.09389769</v>
      </c>
      <c r="F36" s="82">
        <v>4641.95361096</v>
      </c>
      <c r="G36" s="83">
        <v>8052.18091724</v>
      </c>
      <c r="H36" s="81">
        <v>0.06493191</v>
      </c>
      <c r="I36" s="82"/>
      <c r="J36" s="82"/>
    </row>
    <row r="37" spans="1:10" ht="15">
      <c r="A37" s="57">
        <v>2005</v>
      </c>
      <c r="B37" s="81">
        <v>7.13851003</v>
      </c>
      <c r="C37" s="82">
        <v>1600.27773779</v>
      </c>
      <c r="D37" s="83">
        <v>8135.86580977</v>
      </c>
      <c r="E37" s="81">
        <v>2.74052531</v>
      </c>
      <c r="F37" s="82">
        <v>3361.92802057</v>
      </c>
      <c r="G37" s="83">
        <v>7865.79092545</v>
      </c>
      <c r="H37" s="81">
        <v>0.14101554</v>
      </c>
      <c r="I37" s="82"/>
      <c r="J37" s="82"/>
    </row>
    <row r="38" spans="1:10" ht="15">
      <c r="A38" s="57">
        <v>2006</v>
      </c>
      <c r="B38" s="81">
        <v>8.45422988</v>
      </c>
      <c r="C38" s="82">
        <v>1611.37259734</v>
      </c>
      <c r="D38" s="83">
        <v>7476.76885165</v>
      </c>
      <c r="E38" s="81">
        <v>3.89632239</v>
      </c>
      <c r="F38" s="82">
        <v>2399.87092164</v>
      </c>
      <c r="G38" s="83">
        <v>8240.55946279</v>
      </c>
      <c r="H38" s="81">
        <v>0.17338313</v>
      </c>
      <c r="I38" s="82"/>
      <c r="J38" s="82"/>
    </row>
    <row r="39" spans="1:10" ht="15">
      <c r="A39" s="57">
        <v>2007</v>
      </c>
      <c r="B39" s="81">
        <v>6.9274727</v>
      </c>
      <c r="C39" s="82">
        <v>1732.40496851</v>
      </c>
      <c r="D39" s="83">
        <v>7846.03699509</v>
      </c>
      <c r="E39" s="81">
        <v>2.42523072</v>
      </c>
      <c r="F39" s="82">
        <v>3389.48798188</v>
      </c>
      <c r="G39" s="83">
        <v>7704.80832917</v>
      </c>
      <c r="H39" s="81">
        <v>0</v>
      </c>
      <c r="I39" s="82"/>
      <c r="J39" s="82"/>
    </row>
    <row r="40" spans="1:10" ht="15">
      <c r="A40" s="57">
        <v>2008</v>
      </c>
      <c r="B40" s="81">
        <v>7.18818732</v>
      </c>
      <c r="C40" s="82">
        <v>1793.00779197</v>
      </c>
      <c r="D40" s="83">
        <v>7968.92351987</v>
      </c>
      <c r="E40" s="81">
        <v>2.57805279</v>
      </c>
      <c r="F40" s="82">
        <v>4781.35411192</v>
      </c>
      <c r="G40" s="83">
        <v>7975.39827023</v>
      </c>
      <c r="H40" s="81">
        <v>0.07124886</v>
      </c>
      <c r="I40" s="82"/>
      <c r="J40" s="82"/>
    </row>
    <row r="41" spans="1:10" ht="15">
      <c r="A41" s="57">
        <v>2009</v>
      </c>
      <c r="B41" s="81">
        <v>6.55540424</v>
      </c>
      <c r="C41" s="82">
        <v>1818.96028151</v>
      </c>
      <c r="D41" s="83">
        <v>9354.50851442</v>
      </c>
      <c r="E41" s="81">
        <v>2.02619014</v>
      </c>
      <c r="F41" s="82">
        <v>3637.92056302</v>
      </c>
      <c r="G41" s="83">
        <v>8864.3997719</v>
      </c>
      <c r="H41" s="81">
        <v>0.10605218</v>
      </c>
      <c r="I41" s="82"/>
      <c r="J41" s="82"/>
    </row>
    <row r="42" spans="1:10" ht="15">
      <c r="A42" s="61">
        <v>2010</v>
      </c>
      <c r="B42" s="84">
        <v>4.57566635</v>
      </c>
      <c r="C42" s="85">
        <v>1824</v>
      </c>
      <c r="D42" s="86">
        <v>8358.5</v>
      </c>
      <c r="E42" s="84">
        <v>2.77176796</v>
      </c>
      <c r="F42" s="85">
        <v>3258</v>
      </c>
      <c r="G42" s="86">
        <v>7868.5</v>
      </c>
      <c r="H42" s="84">
        <v>0.28060683</v>
      </c>
      <c r="I42" s="85"/>
      <c r="J42" s="85"/>
    </row>
    <row r="43" spans="1:10" ht="15">
      <c r="A43" s="150" t="s">
        <v>139</v>
      </c>
      <c r="B43" s="150"/>
      <c r="C43" s="150"/>
      <c r="D43" s="150"/>
      <c r="E43" s="150"/>
      <c r="F43" s="150"/>
      <c r="G43" s="150"/>
      <c r="H43" s="150"/>
      <c r="I43" s="150"/>
      <c r="J43" s="150"/>
    </row>
    <row r="44" spans="1:10" ht="36" customHeight="1">
      <c r="A44" s="154" t="s">
        <v>184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0" ht="17.25">
      <c r="A45" s="154" t="s">
        <v>140</v>
      </c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 ht="17.25">
      <c r="A46" s="160" t="s">
        <v>185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ht="15">
      <c r="A47" s="145" t="s">
        <v>102</v>
      </c>
      <c r="B47" s="145"/>
      <c r="C47" s="145"/>
      <c r="D47" s="145"/>
      <c r="E47" s="145"/>
      <c r="F47" s="145"/>
      <c r="G47" s="145"/>
      <c r="H47" s="145"/>
      <c r="I47" s="145"/>
      <c r="J47" s="145"/>
    </row>
  </sheetData>
  <mergeCells count="9">
    <mergeCell ref="A44:J44"/>
    <mergeCell ref="A45:J45"/>
    <mergeCell ref="A47:J47"/>
    <mergeCell ref="A3:J3"/>
    <mergeCell ref="C5:D5"/>
    <mergeCell ref="F5:G5"/>
    <mergeCell ref="I5:J5"/>
    <mergeCell ref="A43:J43"/>
    <mergeCell ref="A46:J46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BreakPreview" zoomScaleSheetLayoutView="100" workbookViewId="0" topLeftCell="A1"/>
  </sheetViews>
  <sheetFormatPr defaultColWidth="9.140625" defaultRowHeight="15"/>
  <cols>
    <col min="1" max="1" width="9.57421875" style="35" customWidth="1"/>
    <col min="2" max="2" width="13.00390625" style="35" customWidth="1"/>
    <col min="3" max="3" width="9.57421875" style="35" customWidth="1"/>
    <col min="4" max="4" width="13.00390625" style="68" customWidth="1"/>
    <col min="5" max="5" width="13.00390625" style="35" customWidth="1"/>
    <col min="6" max="6" width="9.57421875" style="35" customWidth="1"/>
    <col min="7" max="7" width="13.00390625" style="68" customWidth="1"/>
    <col min="8" max="8" width="13.00390625" style="35" customWidth="1"/>
    <col min="9" max="9" width="9.57421875" style="35" customWidth="1"/>
    <col min="10" max="10" width="13.00390625" style="69" customWidth="1"/>
    <col min="11" max="16384" width="9.140625" style="35" customWidth="1"/>
  </cols>
  <sheetData>
    <row r="1" spans="1:4" ht="15">
      <c r="A1" s="2" t="s">
        <v>44</v>
      </c>
      <c r="B1" s="2"/>
      <c r="C1" s="2"/>
      <c r="D1" s="3"/>
    </row>
    <row r="2" spans="1:4" ht="17.25">
      <c r="A2" s="2" t="s">
        <v>186</v>
      </c>
      <c r="B2" s="2"/>
      <c r="C2" s="2"/>
      <c r="D2" s="3"/>
    </row>
    <row r="3" spans="1:10" ht="15" customHeight="1">
      <c r="A3" s="155" t="s">
        <v>180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30">
      <c r="A4" s="88"/>
      <c r="B4" s="70" t="s">
        <v>15</v>
      </c>
      <c r="C4" s="71"/>
      <c r="D4" s="72"/>
      <c r="E4" s="70" t="s">
        <v>9</v>
      </c>
      <c r="F4" s="71"/>
      <c r="G4" s="73"/>
      <c r="H4" s="71" t="s">
        <v>16</v>
      </c>
      <c r="I4" s="71"/>
      <c r="J4" s="74"/>
    </row>
    <row r="5" spans="1:10" ht="15">
      <c r="A5" s="57"/>
      <c r="B5" s="75"/>
      <c r="C5" s="152" t="s">
        <v>10</v>
      </c>
      <c r="D5" s="156"/>
      <c r="E5" s="75"/>
      <c r="F5" s="157" t="s">
        <v>10</v>
      </c>
      <c r="G5" s="158"/>
      <c r="H5" s="76"/>
      <c r="I5" s="157" t="s">
        <v>10</v>
      </c>
      <c r="J5" s="159"/>
    </row>
    <row r="6" spans="1:10" ht="62.25">
      <c r="A6" s="77" t="s">
        <v>0</v>
      </c>
      <c r="B6" s="78" t="s">
        <v>11</v>
      </c>
      <c r="C6" s="79" t="s">
        <v>12</v>
      </c>
      <c r="D6" s="80" t="s">
        <v>13</v>
      </c>
      <c r="E6" s="78" t="s">
        <v>11</v>
      </c>
      <c r="F6" s="79" t="s">
        <v>12</v>
      </c>
      <c r="G6" s="80" t="s">
        <v>13</v>
      </c>
      <c r="H6" s="78" t="s">
        <v>11</v>
      </c>
      <c r="I6" s="128" t="s">
        <v>181</v>
      </c>
      <c r="J6" s="129" t="s">
        <v>182</v>
      </c>
    </row>
    <row r="7" spans="1:10" ht="15">
      <c r="A7" s="57">
        <v>1975</v>
      </c>
      <c r="B7" s="29">
        <f>6.83054066/100</f>
        <v>0.0683054066</v>
      </c>
      <c r="C7" s="12">
        <v>1927.52630597</v>
      </c>
      <c r="D7" s="13">
        <v>9357.04225746</v>
      </c>
      <c r="E7" s="29">
        <f>5.95550102/100</f>
        <v>0.0595550102</v>
      </c>
      <c r="F7" s="12">
        <v>3733.05727612</v>
      </c>
      <c r="G7" s="13">
        <v>9117.11809701</v>
      </c>
      <c r="H7" s="4">
        <v>0</v>
      </c>
      <c r="I7" s="12"/>
      <c r="J7" s="12"/>
    </row>
    <row r="8" spans="1:10" ht="15">
      <c r="A8" s="57">
        <v>1976</v>
      </c>
      <c r="B8" s="81">
        <v>8.27796815</v>
      </c>
      <c r="C8" s="82">
        <v>1266.3459507</v>
      </c>
      <c r="D8" s="83">
        <v>9482.24498239</v>
      </c>
      <c r="E8" s="81">
        <v>4.82134001</v>
      </c>
      <c r="F8" s="82">
        <v>4190.45387324</v>
      </c>
      <c r="G8" s="83">
        <v>9478.40757042</v>
      </c>
      <c r="H8" s="81">
        <v>0.11201364</v>
      </c>
      <c r="I8" s="82"/>
      <c r="J8" s="82"/>
    </row>
    <row r="9" spans="1:10" ht="15">
      <c r="A9" s="57">
        <v>1977</v>
      </c>
      <c r="B9" s="81">
        <v>8.23854823</v>
      </c>
      <c r="C9" s="82">
        <v>1809.79176277</v>
      </c>
      <c r="D9" s="83">
        <v>9569.6330313</v>
      </c>
      <c r="E9" s="81">
        <v>6.65302381</v>
      </c>
      <c r="F9" s="82">
        <v>4546.02454695</v>
      </c>
      <c r="G9" s="83">
        <v>9323.65934926</v>
      </c>
      <c r="H9" s="81">
        <v>0.30809901</v>
      </c>
      <c r="I9" s="82"/>
      <c r="J9" s="82"/>
    </row>
    <row r="10" spans="1:10" ht="15">
      <c r="A10" s="57">
        <v>1978</v>
      </c>
      <c r="B10" s="81">
        <v>8.18012863</v>
      </c>
      <c r="C10" s="82">
        <v>1437.49923313</v>
      </c>
      <c r="D10" s="83">
        <v>9457.4077454</v>
      </c>
      <c r="E10" s="81">
        <v>5.50037203</v>
      </c>
      <c r="F10" s="82">
        <v>4432.01071702</v>
      </c>
      <c r="G10" s="83">
        <v>9631.24486196</v>
      </c>
      <c r="H10" s="81">
        <v>0.11496593</v>
      </c>
      <c r="I10" s="82"/>
      <c r="J10" s="82"/>
    </row>
    <row r="11" spans="1:10" ht="15">
      <c r="A11" s="57">
        <v>1979</v>
      </c>
      <c r="B11" s="81">
        <v>9.74972928</v>
      </c>
      <c r="C11" s="82">
        <v>1501.33568465</v>
      </c>
      <c r="D11" s="83">
        <v>9630.55591286</v>
      </c>
      <c r="E11" s="81">
        <v>5.80599346</v>
      </c>
      <c r="F11" s="82">
        <v>4431.65352697</v>
      </c>
      <c r="G11" s="83">
        <v>9550.66556017</v>
      </c>
      <c r="H11" s="81">
        <v>0.14225658</v>
      </c>
      <c r="I11" s="82"/>
      <c r="J11" s="82"/>
    </row>
    <row r="12" spans="1:10" ht="15">
      <c r="A12" s="57">
        <v>1980</v>
      </c>
      <c r="B12" s="81">
        <v>8.91734905</v>
      </c>
      <c r="C12" s="82">
        <v>1581.36638452</v>
      </c>
      <c r="D12" s="83">
        <v>9502.69416566</v>
      </c>
      <c r="E12" s="81">
        <v>7.16664222</v>
      </c>
      <c r="F12" s="82">
        <v>3273.42841596</v>
      </c>
      <c r="G12" s="83">
        <v>9431.53267836</v>
      </c>
      <c r="H12" s="81">
        <v>0.34211987</v>
      </c>
      <c r="I12" s="82"/>
      <c r="J12" s="82"/>
    </row>
    <row r="13" spans="1:10" ht="15">
      <c r="A13" s="57">
        <v>1981</v>
      </c>
      <c r="B13" s="81">
        <v>11.79877381</v>
      </c>
      <c r="C13" s="82">
        <v>1082.60761589</v>
      </c>
      <c r="D13" s="83">
        <v>9793.99023179</v>
      </c>
      <c r="E13" s="81">
        <v>5.3654513</v>
      </c>
      <c r="F13" s="82">
        <v>4382.15504967</v>
      </c>
      <c r="G13" s="83">
        <v>9382.59933775</v>
      </c>
      <c r="H13" s="81">
        <v>0.10067838</v>
      </c>
      <c r="I13" s="82"/>
      <c r="J13" s="82"/>
    </row>
    <row r="14" spans="1:10" ht="15">
      <c r="A14" s="57">
        <v>1982</v>
      </c>
      <c r="B14" s="81">
        <v>12.18230795</v>
      </c>
      <c r="C14" s="82">
        <v>1358.34889175</v>
      </c>
      <c r="D14" s="83">
        <v>10161.21371134</v>
      </c>
      <c r="E14" s="81">
        <v>5.70533242</v>
      </c>
      <c r="F14" s="82">
        <v>4882.86541237</v>
      </c>
      <c r="G14" s="83">
        <v>9878.08391753</v>
      </c>
      <c r="H14" s="81">
        <v>0.15284239</v>
      </c>
      <c r="I14" s="82"/>
      <c r="J14" s="82"/>
    </row>
    <row r="15" spans="1:10" ht="15">
      <c r="A15" s="57">
        <v>1983</v>
      </c>
      <c r="B15" s="81">
        <v>12.9293842</v>
      </c>
      <c r="C15" s="82">
        <v>1537.80331658</v>
      </c>
      <c r="D15" s="83">
        <v>10383.45829146</v>
      </c>
      <c r="E15" s="81">
        <v>5.94011915</v>
      </c>
      <c r="F15" s="82">
        <v>4709.79648241</v>
      </c>
      <c r="G15" s="83">
        <v>10225.73487437</v>
      </c>
      <c r="H15" s="81">
        <v>0.13303535</v>
      </c>
      <c r="I15" s="82"/>
      <c r="J15" s="82"/>
    </row>
    <row r="16" spans="1:10" ht="15">
      <c r="A16" s="57">
        <v>1984</v>
      </c>
      <c r="B16" s="81">
        <v>15.30795882</v>
      </c>
      <c r="C16" s="82">
        <v>1576.41031823</v>
      </c>
      <c r="D16" s="83">
        <v>10824.68418515</v>
      </c>
      <c r="E16" s="81">
        <v>7.96681736</v>
      </c>
      <c r="F16" s="82">
        <v>4237.39093539</v>
      </c>
      <c r="G16" s="83">
        <v>10646.02434908</v>
      </c>
      <c r="H16" s="81">
        <v>0.56329607</v>
      </c>
      <c r="I16" s="82"/>
      <c r="J16" s="82"/>
    </row>
    <row r="17" spans="1:10" ht="15">
      <c r="A17" s="57">
        <v>1985</v>
      </c>
      <c r="B17" s="81">
        <v>14.72168767</v>
      </c>
      <c r="C17" s="82">
        <v>1458.50185874</v>
      </c>
      <c r="D17" s="83">
        <v>10615.66526487</v>
      </c>
      <c r="E17" s="81">
        <v>8.31378706</v>
      </c>
      <c r="F17" s="82">
        <v>4399.81394052</v>
      </c>
      <c r="G17" s="83">
        <v>10574.13847584</v>
      </c>
      <c r="H17" s="81">
        <v>0.18026267</v>
      </c>
      <c r="I17" s="82"/>
      <c r="J17" s="82"/>
    </row>
    <row r="18" spans="1:10" ht="15">
      <c r="A18" s="57">
        <v>1986</v>
      </c>
      <c r="B18" s="81">
        <v>14.90736736</v>
      </c>
      <c r="C18" s="82">
        <v>1707.89013699</v>
      </c>
      <c r="D18" s="83">
        <v>10904.22164384</v>
      </c>
      <c r="E18" s="81">
        <v>7.40410279</v>
      </c>
      <c r="F18" s="82">
        <v>4976.36986301</v>
      </c>
      <c r="G18" s="83">
        <v>10750.94945205</v>
      </c>
      <c r="H18" s="81">
        <v>0.37066126</v>
      </c>
      <c r="I18" s="82"/>
      <c r="J18" s="82"/>
    </row>
    <row r="19" spans="1:10" ht="15">
      <c r="A19" s="57">
        <v>1987</v>
      </c>
      <c r="B19" s="81">
        <v>16.56025325</v>
      </c>
      <c r="C19" s="82">
        <v>1683.22751101</v>
      </c>
      <c r="D19" s="83">
        <v>10992.34942731</v>
      </c>
      <c r="E19" s="81">
        <v>7.20263256</v>
      </c>
      <c r="F19" s="82">
        <v>4317.05127753</v>
      </c>
      <c r="G19" s="83">
        <v>10878.085837</v>
      </c>
      <c r="H19" s="81">
        <v>0.26462358</v>
      </c>
      <c r="I19" s="82"/>
      <c r="J19" s="82"/>
    </row>
    <row r="20" spans="1:10" ht="15">
      <c r="A20" s="57">
        <v>1988</v>
      </c>
      <c r="B20" s="81">
        <v>19.62442232</v>
      </c>
      <c r="C20" s="82">
        <v>1706.77677966</v>
      </c>
      <c r="D20" s="83">
        <v>10972.13644068</v>
      </c>
      <c r="E20" s="81">
        <v>5.93834416</v>
      </c>
      <c r="F20" s="82">
        <v>4665.92872881</v>
      </c>
      <c r="G20" s="83">
        <v>10707.99241525</v>
      </c>
      <c r="H20" s="81">
        <v>0.52976046</v>
      </c>
      <c r="I20" s="82"/>
      <c r="J20" s="82"/>
    </row>
    <row r="21" spans="1:10" ht="15">
      <c r="A21" s="57">
        <v>1989</v>
      </c>
      <c r="B21" s="81">
        <v>18.34568038</v>
      </c>
      <c r="C21" s="82">
        <v>1844.18412571</v>
      </c>
      <c r="D21" s="83">
        <v>10871.90451249</v>
      </c>
      <c r="E21" s="81">
        <v>8.43977538</v>
      </c>
      <c r="F21" s="82">
        <v>4130.97244158</v>
      </c>
      <c r="G21" s="83">
        <v>10644.45513699</v>
      </c>
      <c r="H21" s="81">
        <v>0.45835528</v>
      </c>
      <c r="I21" s="82"/>
      <c r="J21" s="82"/>
    </row>
    <row r="22" spans="1:10" ht="15">
      <c r="A22" s="57">
        <v>1990</v>
      </c>
      <c r="B22" s="81">
        <v>18.51579019</v>
      </c>
      <c r="C22" s="82">
        <v>1812.18013857</v>
      </c>
      <c r="D22" s="83">
        <v>10810.99688222</v>
      </c>
      <c r="E22" s="81">
        <v>7.9088599</v>
      </c>
      <c r="F22" s="82">
        <v>4027.0669746</v>
      </c>
      <c r="G22" s="83">
        <v>11058.4937067</v>
      </c>
      <c r="H22" s="81">
        <v>1.11683618</v>
      </c>
      <c r="I22" s="82"/>
      <c r="J22" s="82"/>
    </row>
    <row r="23" spans="1:10" ht="15">
      <c r="A23" s="57">
        <v>1991</v>
      </c>
      <c r="B23" s="81">
        <v>21.79969981</v>
      </c>
      <c r="C23" s="82">
        <v>1923.22058824</v>
      </c>
      <c r="D23" s="83">
        <v>10875.81242647</v>
      </c>
      <c r="E23" s="81">
        <v>6.84797109</v>
      </c>
      <c r="F23" s="82">
        <v>4183.00477941</v>
      </c>
      <c r="G23" s="83">
        <v>10577.71323529</v>
      </c>
      <c r="H23" s="81">
        <v>0.46519279</v>
      </c>
      <c r="I23" s="82"/>
      <c r="J23" s="82"/>
    </row>
    <row r="24" spans="1:10" ht="15">
      <c r="A24" s="57">
        <v>1992</v>
      </c>
      <c r="B24" s="81">
        <v>20.11006041</v>
      </c>
      <c r="C24" s="82">
        <v>1815.85677603</v>
      </c>
      <c r="D24" s="83">
        <v>10668.1585592</v>
      </c>
      <c r="E24" s="81">
        <v>6.0668775</v>
      </c>
      <c r="F24" s="82">
        <v>4586.282097</v>
      </c>
      <c r="G24" s="83">
        <v>10414.74703994</v>
      </c>
      <c r="H24" s="81">
        <v>0.77810127</v>
      </c>
      <c r="I24" s="82"/>
      <c r="J24" s="82"/>
    </row>
    <row r="25" spans="1:10" ht="15">
      <c r="A25" s="57">
        <v>1993</v>
      </c>
      <c r="B25" s="81">
        <v>19.01844651</v>
      </c>
      <c r="C25" s="82">
        <v>1667.19073753</v>
      </c>
      <c r="D25" s="83">
        <v>11019.00623269</v>
      </c>
      <c r="E25" s="81">
        <v>6.37776533</v>
      </c>
      <c r="F25" s="82">
        <v>4528.35872576</v>
      </c>
      <c r="G25" s="83">
        <v>10641.64300554</v>
      </c>
      <c r="H25" s="81">
        <v>0.54506406</v>
      </c>
      <c r="I25" s="82"/>
      <c r="J25" s="82"/>
    </row>
    <row r="26" spans="1:10" ht="15">
      <c r="A26" s="57">
        <v>1994</v>
      </c>
      <c r="B26" s="81">
        <v>18.50179419</v>
      </c>
      <c r="C26" s="82">
        <v>1643.57391892</v>
      </c>
      <c r="D26" s="83">
        <v>11496.91738176</v>
      </c>
      <c r="E26" s="81">
        <v>5.64986319</v>
      </c>
      <c r="F26" s="82">
        <v>4418.20945946</v>
      </c>
      <c r="G26" s="83">
        <v>11170.70625</v>
      </c>
      <c r="H26" s="81">
        <v>0.31441386</v>
      </c>
      <c r="I26" s="82"/>
      <c r="J26" s="82"/>
    </row>
    <row r="27" spans="1:10" ht="15">
      <c r="A27" s="57">
        <v>1995</v>
      </c>
      <c r="B27" s="81">
        <v>17.92199831</v>
      </c>
      <c r="C27" s="82">
        <v>1540.04778689</v>
      </c>
      <c r="D27" s="83">
        <v>11362.76557377</v>
      </c>
      <c r="E27" s="81">
        <v>5.04680676</v>
      </c>
      <c r="F27" s="82">
        <v>4287.83606557</v>
      </c>
      <c r="G27" s="83">
        <v>11835.85681967</v>
      </c>
      <c r="H27" s="81">
        <v>0.5001561</v>
      </c>
      <c r="I27" s="82"/>
      <c r="J27" s="82"/>
    </row>
    <row r="28" spans="1:10" ht="15">
      <c r="A28" s="57">
        <v>1996</v>
      </c>
      <c r="B28" s="81">
        <v>17.60100188</v>
      </c>
      <c r="C28" s="82">
        <v>1836.08040842</v>
      </c>
      <c r="D28" s="83">
        <v>11709.88099872</v>
      </c>
      <c r="E28" s="81">
        <v>4.3235678</v>
      </c>
      <c r="F28" s="82">
        <v>3638.77753669</v>
      </c>
      <c r="G28" s="83">
        <v>11642.41895341</v>
      </c>
      <c r="H28" s="81">
        <v>0.38102104</v>
      </c>
      <c r="I28" s="82"/>
      <c r="J28" s="82"/>
    </row>
    <row r="29" spans="1:10" ht="15">
      <c r="A29" s="57">
        <v>1997</v>
      </c>
      <c r="B29" s="81">
        <v>19.61288411</v>
      </c>
      <c r="C29" s="82">
        <v>1778.52913288</v>
      </c>
      <c r="D29" s="83">
        <v>11739.92395508</v>
      </c>
      <c r="E29" s="81">
        <v>5.13088144</v>
      </c>
      <c r="F29" s="82">
        <v>4895.03431067</v>
      </c>
      <c r="G29" s="83">
        <v>11421.74672489</v>
      </c>
      <c r="H29" s="81">
        <v>0.63738762</v>
      </c>
      <c r="I29" s="82"/>
      <c r="J29" s="82"/>
    </row>
    <row r="30" spans="1:10" ht="15">
      <c r="A30" s="57">
        <v>1998</v>
      </c>
      <c r="B30" s="81">
        <v>18.70993306</v>
      </c>
      <c r="C30" s="82">
        <v>2037.90588957</v>
      </c>
      <c r="D30" s="83">
        <v>11934.58665644</v>
      </c>
      <c r="E30" s="81">
        <v>4.87135329</v>
      </c>
      <c r="F30" s="82">
        <v>3947.4397546</v>
      </c>
      <c r="G30" s="83">
        <v>11934.58665644</v>
      </c>
      <c r="H30" s="81">
        <v>0.4647603</v>
      </c>
      <c r="I30" s="82"/>
      <c r="J30" s="82"/>
    </row>
    <row r="31" spans="1:10" ht="15">
      <c r="A31" s="57">
        <v>1999</v>
      </c>
      <c r="B31" s="81">
        <v>19.24347791</v>
      </c>
      <c r="C31" s="82">
        <v>1849.16155235</v>
      </c>
      <c r="D31" s="83">
        <v>12161.18799639</v>
      </c>
      <c r="E31" s="81">
        <v>4.52450276</v>
      </c>
      <c r="F31" s="82">
        <v>3934.38628159</v>
      </c>
      <c r="G31" s="83">
        <v>12361.84169675</v>
      </c>
      <c r="H31" s="81">
        <v>0.34464422</v>
      </c>
      <c r="I31" s="82"/>
      <c r="J31" s="82"/>
    </row>
    <row r="32" spans="1:10" ht="15">
      <c r="A32" s="57">
        <v>2000</v>
      </c>
      <c r="B32" s="81">
        <v>14.9471623</v>
      </c>
      <c r="C32" s="82">
        <v>1790.24617169</v>
      </c>
      <c r="D32" s="83">
        <v>11615.10704756</v>
      </c>
      <c r="E32" s="81">
        <v>4.83196673</v>
      </c>
      <c r="F32" s="82">
        <v>3246.71763341</v>
      </c>
      <c r="G32" s="83">
        <v>11234.55330626</v>
      </c>
      <c r="H32" s="81">
        <v>0.46294459</v>
      </c>
      <c r="I32" s="82"/>
      <c r="J32" s="82"/>
    </row>
    <row r="33" spans="1:10" ht="15">
      <c r="A33" s="57">
        <v>2001</v>
      </c>
      <c r="B33" s="81">
        <v>15.88546998</v>
      </c>
      <c r="C33" s="82">
        <v>1763.31235955</v>
      </c>
      <c r="D33" s="83">
        <v>11902.35842697</v>
      </c>
      <c r="E33" s="81">
        <v>5.38560987</v>
      </c>
      <c r="F33" s="82">
        <v>4408.28089888</v>
      </c>
      <c r="G33" s="83">
        <v>11924.39983146</v>
      </c>
      <c r="H33" s="81">
        <v>0.5576575</v>
      </c>
      <c r="I33" s="82"/>
      <c r="J33" s="82"/>
    </row>
    <row r="34" spans="1:10" ht="15">
      <c r="A34" s="57">
        <v>2002</v>
      </c>
      <c r="B34" s="81">
        <v>17.9825276</v>
      </c>
      <c r="C34" s="82">
        <v>1933.69727626</v>
      </c>
      <c r="D34" s="83">
        <v>11907.50428016</v>
      </c>
      <c r="E34" s="81">
        <v>3.79122392</v>
      </c>
      <c r="F34" s="82">
        <v>5728.39644247</v>
      </c>
      <c r="G34" s="83">
        <v>11689.41812118</v>
      </c>
      <c r="H34" s="81">
        <v>0.650806</v>
      </c>
      <c r="I34" s="82"/>
      <c r="J34" s="82"/>
    </row>
    <row r="35" spans="1:10" ht="15">
      <c r="A35" s="57">
        <v>2003</v>
      </c>
      <c r="B35" s="81">
        <v>18.30891162</v>
      </c>
      <c r="C35" s="82">
        <v>1722.83712575</v>
      </c>
      <c r="D35" s="83">
        <v>11870.01556886</v>
      </c>
      <c r="E35" s="81">
        <v>3.38964003</v>
      </c>
      <c r="F35" s="82">
        <v>5681.09101796</v>
      </c>
      <c r="G35" s="83">
        <v>12271.06167665</v>
      </c>
      <c r="H35" s="81">
        <v>0.22495334</v>
      </c>
      <c r="I35" s="82"/>
      <c r="J35" s="82"/>
    </row>
    <row r="36" spans="1:10" ht="15">
      <c r="A36" s="57">
        <v>2004</v>
      </c>
      <c r="B36" s="81">
        <v>17.3631715</v>
      </c>
      <c r="C36" s="82">
        <v>2013.04522931</v>
      </c>
      <c r="D36" s="83">
        <v>11934.64657354</v>
      </c>
      <c r="E36" s="81">
        <v>4.15100959</v>
      </c>
      <c r="F36" s="82">
        <v>5744.99209278</v>
      </c>
      <c r="G36" s="83">
        <v>11948.43455456</v>
      </c>
      <c r="H36" s="81">
        <v>0.46686718</v>
      </c>
      <c r="I36" s="82"/>
      <c r="J36" s="82"/>
    </row>
    <row r="37" spans="1:10" ht="15">
      <c r="A37" s="57">
        <v>2005</v>
      </c>
      <c r="B37" s="81">
        <v>17.7925593</v>
      </c>
      <c r="C37" s="82">
        <v>1714.58329049</v>
      </c>
      <c r="D37" s="83">
        <v>12185.86843188</v>
      </c>
      <c r="E37" s="81">
        <v>5.80969221</v>
      </c>
      <c r="F37" s="82">
        <v>5379.0848329</v>
      </c>
      <c r="G37" s="83">
        <v>11956.1366838</v>
      </c>
      <c r="H37" s="81">
        <v>0.45845536</v>
      </c>
      <c r="I37" s="82"/>
      <c r="J37" s="82"/>
    </row>
    <row r="38" spans="1:10" ht="15">
      <c r="A38" s="57">
        <v>2006</v>
      </c>
      <c r="B38" s="81">
        <v>16.47325566</v>
      </c>
      <c r="C38" s="82">
        <v>1933.64711681</v>
      </c>
      <c r="D38" s="83">
        <v>11958.53316905</v>
      </c>
      <c r="E38" s="81">
        <v>4.99998099</v>
      </c>
      <c r="F38" s="82">
        <v>6445.49038935</v>
      </c>
      <c r="G38" s="83">
        <v>12317.33213406</v>
      </c>
      <c r="H38" s="81">
        <v>0.45164375</v>
      </c>
      <c r="I38" s="82"/>
      <c r="J38" s="82"/>
    </row>
    <row r="39" spans="1:10" ht="15">
      <c r="A39" s="57">
        <v>2007</v>
      </c>
      <c r="B39" s="81">
        <v>16.68508746</v>
      </c>
      <c r="C39" s="82">
        <v>1933.26351559</v>
      </c>
      <c r="D39" s="83">
        <v>12158.21892758</v>
      </c>
      <c r="E39" s="81">
        <v>3.62913381</v>
      </c>
      <c r="F39" s="82">
        <v>6276.82959607</v>
      </c>
      <c r="G39" s="83">
        <v>12177.04941637</v>
      </c>
      <c r="H39" s="81">
        <v>0.58425267</v>
      </c>
      <c r="I39" s="82"/>
      <c r="J39" s="82"/>
    </row>
    <row r="40" spans="1:10" ht="15">
      <c r="A40" s="57">
        <v>2008</v>
      </c>
      <c r="B40" s="81">
        <v>16.48165257</v>
      </c>
      <c r="C40" s="82">
        <v>1709.33409501</v>
      </c>
      <c r="D40" s="83">
        <v>12015.6424948</v>
      </c>
      <c r="E40" s="81">
        <v>5.2367891</v>
      </c>
      <c r="F40" s="82">
        <v>3825.08328954</v>
      </c>
      <c r="G40" s="83">
        <v>11857.75819756</v>
      </c>
      <c r="H40" s="81">
        <v>0.46369522</v>
      </c>
      <c r="I40" s="82"/>
      <c r="J40" s="82"/>
    </row>
    <row r="41" spans="1:10" ht="15">
      <c r="A41" s="57">
        <v>2009</v>
      </c>
      <c r="B41" s="81">
        <v>17.92085105</v>
      </c>
      <c r="C41" s="82">
        <v>1818.96028151</v>
      </c>
      <c r="D41" s="83">
        <v>12974.23947462</v>
      </c>
      <c r="E41" s="81">
        <v>4.47928002</v>
      </c>
      <c r="F41" s="82">
        <v>4547.40070378</v>
      </c>
      <c r="G41" s="83">
        <v>12316.88743956</v>
      </c>
      <c r="H41" s="81">
        <v>0.99502337</v>
      </c>
      <c r="I41" s="82"/>
      <c r="J41" s="82"/>
    </row>
    <row r="42" spans="1:10" ht="15">
      <c r="A42" s="61">
        <v>2010</v>
      </c>
      <c r="B42" s="84">
        <v>14.74588867</v>
      </c>
      <c r="C42" s="85">
        <v>1356</v>
      </c>
      <c r="D42" s="86">
        <v>12578.5</v>
      </c>
      <c r="E42" s="84">
        <v>4.09584083</v>
      </c>
      <c r="F42" s="85">
        <v>6000</v>
      </c>
      <c r="G42" s="86">
        <v>11957</v>
      </c>
      <c r="H42" s="84">
        <v>0.43644825</v>
      </c>
      <c r="I42" s="85"/>
      <c r="J42" s="85"/>
    </row>
    <row r="43" spans="1:10" ht="15">
      <c r="A43" s="150" t="s">
        <v>139</v>
      </c>
      <c r="B43" s="150"/>
      <c r="C43" s="150"/>
      <c r="D43" s="150"/>
      <c r="E43" s="150"/>
      <c r="F43" s="150"/>
      <c r="G43" s="150"/>
      <c r="H43" s="150"/>
      <c r="I43" s="150"/>
      <c r="J43" s="150"/>
    </row>
    <row r="44" spans="1:10" ht="36" customHeight="1">
      <c r="A44" s="154" t="s">
        <v>187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0" ht="17.25">
      <c r="A45" s="154" t="s">
        <v>140</v>
      </c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 ht="17.25">
      <c r="A46" s="160" t="s">
        <v>185</v>
      </c>
      <c r="B46" s="160"/>
      <c r="C46" s="160"/>
      <c r="D46" s="160"/>
      <c r="E46" s="160"/>
      <c r="F46" s="160"/>
      <c r="G46" s="160"/>
      <c r="H46" s="160"/>
      <c r="I46" s="160"/>
      <c r="J46" s="160"/>
    </row>
    <row r="47" spans="1:10" ht="15" customHeight="1">
      <c r="A47" s="145" t="s">
        <v>102</v>
      </c>
      <c r="B47" s="145"/>
      <c r="C47" s="145"/>
      <c r="D47" s="145"/>
      <c r="E47" s="145"/>
      <c r="F47" s="145"/>
      <c r="G47" s="145"/>
      <c r="H47" s="145"/>
      <c r="I47" s="145"/>
      <c r="J47" s="145"/>
    </row>
  </sheetData>
  <mergeCells count="9">
    <mergeCell ref="A44:J44"/>
    <mergeCell ref="A45:J45"/>
    <mergeCell ref="A47:J47"/>
    <mergeCell ref="A3:J3"/>
    <mergeCell ref="C5:D5"/>
    <mergeCell ref="F5:G5"/>
    <mergeCell ref="I5:J5"/>
    <mergeCell ref="A43:J43"/>
    <mergeCell ref="A46:J46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SheetLayoutView="100" workbookViewId="0" topLeftCell="A1"/>
  </sheetViews>
  <sheetFormatPr defaultColWidth="9.140625" defaultRowHeight="15"/>
  <cols>
    <col min="1" max="1" width="9.57421875" style="35" customWidth="1"/>
    <col min="2" max="2" width="13.00390625" style="35" customWidth="1"/>
    <col min="3" max="3" width="9.57421875" style="35" customWidth="1"/>
    <col min="4" max="4" width="13.00390625" style="68" customWidth="1"/>
    <col min="5" max="5" width="13.00390625" style="35" customWidth="1"/>
    <col min="6" max="6" width="9.57421875" style="35" customWidth="1"/>
    <col min="7" max="7" width="13.00390625" style="68" customWidth="1"/>
    <col min="8" max="8" width="13.00390625" style="35" customWidth="1"/>
    <col min="9" max="9" width="9.57421875" style="35" customWidth="1"/>
    <col min="10" max="10" width="13.00390625" style="69" customWidth="1"/>
    <col min="11" max="16384" width="9.140625" style="35" customWidth="1"/>
  </cols>
  <sheetData>
    <row r="1" spans="1:4" ht="15">
      <c r="A1" s="2" t="s">
        <v>45</v>
      </c>
      <c r="B1" s="2"/>
      <c r="C1" s="2"/>
      <c r="D1" s="3"/>
    </row>
    <row r="2" spans="1:4" ht="17.25">
      <c r="A2" s="2" t="s">
        <v>188</v>
      </c>
      <c r="B2" s="2"/>
      <c r="C2" s="2"/>
      <c r="D2" s="3"/>
    </row>
    <row r="3" spans="1:10" ht="15" customHeight="1">
      <c r="A3" s="155" t="s">
        <v>180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30">
      <c r="A4" s="88"/>
      <c r="B4" s="70" t="s">
        <v>15</v>
      </c>
      <c r="C4" s="71"/>
      <c r="D4" s="72"/>
      <c r="E4" s="70" t="s">
        <v>9</v>
      </c>
      <c r="F4" s="71"/>
      <c r="G4" s="73"/>
      <c r="H4" s="71" t="s">
        <v>16</v>
      </c>
      <c r="I4" s="71"/>
      <c r="J4" s="74"/>
    </row>
    <row r="5" spans="1:10" ht="15">
      <c r="A5" s="57"/>
      <c r="B5" s="75"/>
      <c r="C5" s="152" t="s">
        <v>10</v>
      </c>
      <c r="D5" s="156"/>
      <c r="E5" s="75"/>
      <c r="F5" s="157" t="s">
        <v>10</v>
      </c>
      <c r="G5" s="158"/>
      <c r="H5" s="76"/>
      <c r="I5" s="157" t="s">
        <v>10</v>
      </c>
      <c r="J5" s="159"/>
    </row>
    <row r="6" spans="1:10" ht="60">
      <c r="A6" s="77" t="s">
        <v>0</v>
      </c>
      <c r="B6" s="78" t="s">
        <v>11</v>
      </c>
      <c r="C6" s="79" t="s">
        <v>12</v>
      </c>
      <c r="D6" s="80" t="s">
        <v>13</v>
      </c>
      <c r="E6" s="78" t="s">
        <v>11</v>
      </c>
      <c r="F6" s="79" t="s">
        <v>12</v>
      </c>
      <c r="G6" s="80" t="s">
        <v>13</v>
      </c>
      <c r="H6" s="78" t="s">
        <v>11</v>
      </c>
      <c r="I6" s="79" t="s">
        <v>12</v>
      </c>
      <c r="J6" s="105" t="s">
        <v>13</v>
      </c>
    </row>
    <row r="7" spans="1:10" ht="15">
      <c r="A7" s="57">
        <v>1975</v>
      </c>
      <c r="B7" s="29">
        <f>19.20432083/100</f>
        <v>0.1920432083</v>
      </c>
      <c r="C7" s="12">
        <v>2464.30578358</v>
      </c>
      <c r="D7" s="13">
        <v>11792.88246269</v>
      </c>
      <c r="E7" s="29">
        <f>10.29127418/100</f>
        <v>0.1029127418</v>
      </c>
      <c r="F7" s="12">
        <v>5538.58824627</v>
      </c>
      <c r="G7" s="13">
        <v>11101.5755597</v>
      </c>
      <c r="H7" s="29">
        <f>0.35794522/100</f>
        <v>0.0035794522</v>
      </c>
      <c r="I7" s="12">
        <v>2086.12024254</v>
      </c>
      <c r="J7" s="12">
        <v>11506.19342351</v>
      </c>
    </row>
    <row r="8" spans="1:10" ht="15">
      <c r="A8" s="57">
        <v>1976</v>
      </c>
      <c r="B8" s="81">
        <v>18.58708949</v>
      </c>
      <c r="C8" s="82">
        <v>2302.4471831</v>
      </c>
      <c r="D8" s="83">
        <v>11753.99286972</v>
      </c>
      <c r="E8" s="81">
        <v>10.87552921</v>
      </c>
      <c r="F8" s="82">
        <v>5756.11795775</v>
      </c>
      <c r="G8" s="83">
        <v>11834.57852113</v>
      </c>
      <c r="H8" s="81">
        <v>0.67666117</v>
      </c>
      <c r="I8" s="82">
        <v>2824.33521127</v>
      </c>
      <c r="J8" s="82">
        <v>11936.26993838</v>
      </c>
    </row>
    <row r="9" spans="1:10" ht="15">
      <c r="A9" s="57">
        <v>1977</v>
      </c>
      <c r="B9" s="81">
        <v>21.30001562</v>
      </c>
      <c r="C9" s="82">
        <v>2369.96540362</v>
      </c>
      <c r="D9" s="83">
        <v>12004.23385502</v>
      </c>
      <c r="E9" s="81">
        <v>8.76191062</v>
      </c>
      <c r="F9" s="82">
        <v>4629.51196458</v>
      </c>
      <c r="G9" s="83">
        <v>11864.19044481</v>
      </c>
      <c r="H9" s="81">
        <v>0.52960879</v>
      </c>
      <c r="I9" s="82">
        <v>2635.68879736</v>
      </c>
      <c r="J9" s="82">
        <v>11997.05214168</v>
      </c>
    </row>
    <row r="10" spans="1:10" ht="15">
      <c r="A10" s="57">
        <v>1978</v>
      </c>
      <c r="B10" s="81">
        <v>21.13319099</v>
      </c>
      <c r="C10" s="82">
        <v>2788.07990798</v>
      </c>
      <c r="D10" s="83">
        <v>12195.34233129</v>
      </c>
      <c r="E10" s="81">
        <v>9.46667546</v>
      </c>
      <c r="F10" s="82">
        <v>5656.39233129</v>
      </c>
      <c r="G10" s="83">
        <v>12171.94118098</v>
      </c>
      <c r="H10" s="81">
        <v>1.52410148</v>
      </c>
      <c r="I10" s="82">
        <v>5179.1760161</v>
      </c>
      <c r="J10" s="82">
        <v>12506.24332822</v>
      </c>
    </row>
    <row r="11" spans="1:10" ht="15">
      <c r="A11" s="57">
        <v>1979</v>
      </c>
      <c r="B11" s="81">
        <v>26.88908246</v>
      </c>
      <c r="C11" s="82">
        <v>2423.84315353</v>
      </c>
      <c r="D11" s="83">
        <v>11962.44979253</v>
      </c>
      <c r="E11" s="81">
        <v>10.91368029</v>
      </c>
      <c r="F11" s="82">
        <v>5134.08568465</v>
      </c>
      <c r="G11" s="83">
        <v>12016.71493776</v>
      </c>
      <c r="H11" s="81">
        <v>0.47789119</v>
      </c>
      <c r="I11" s="82">
        <v>6450.01545643</v>
      </c>
      <c r="J11" s="82">
        <v>12351.35</v>
      </c>
    </row>
    <row r="12" spans="1:10" ht="15">
      <c r="A12" s="57">
        <v>1980</v>
      </c>
      <c r="B12" s="81">
        <v>25.00723073</v>
      </c>
      <c r="C12" s="82">
        <v>2688.32285369</v>
      </c>
      <c r="D12" s="83">
        <v>12160.70749698</v>
      </c>
      <c r="E12" s="81">
        <v>10.85589215</v>
      </c>
      <c r="F12" s="82">
        <v>5633.61774486</v>
      </c>
      <c r="G12" s="83">
        <v>11860.24788392</v>
      </c>
      <c r="H12" s="81">
        <v>0.39799863</v>
      </c>
      <c r="I12" s="82">
        <v>3953.41596131</v>
      </c>
      <c r="J12" s="82">
        <v>11114.37007255</v>
      </c>
    </row>
    <row r="13" spans="1:10" ht="15">
      <c r="A13" s="57">
        <v>1981</v>
      </c>
      <c r="B13" s="81">
        <v>26.59706143</v>
      </c>
      <c r="C13" s="82">
        <v>2410.60629139</v>
      </c>
      <c r="D13" s="83">
        <v>12320.07466887</v>
      </c>
      <c r="E13" s="81">
        <v>12.17166498</v>
      </c>
      <c r="F13" s="82">
        <v>5595.27702815</v>
      </c>
      <c r="G13" s="83">
        <v>12197.37913907</v>
      </c>
      <c r="H13" s="81">
        <v>0.78377953</v>
      </c>
      <c r="I13" s="82">
        <v>5773.90728477</v>
      </c>
      <c r="J13" s="82">
        <v>12243.08923841</v>
      </c>
    </row>
    <row r="14" spans="1:10" ht="15">
      <c r="A14" s="57">
        <v>1982</v>
      </c>
      <c r="B14" s="81">
        <v>29.0653657</v>
      </c>
      <c r="C14" s="82">
        <v>2471.76804124</v>
      </c>
      <c r="D14" s="83">
        <v>12872.29384021</v>
      </c>
      <c r="E14" s="81">
        <v>12.00273565</v>
      </c>
      <c r="F14" s="82">
        <v>6350.19680412</v>
      </c>
      <c r="G14" s="83">
        <v>13177.89425258</v>
      </c>
      <c r="H14" s="81">
        <v>0.86030589</v>
      </c>
      <c r="I14" s="82">
        <v>4262.67634021</v>
      </c>
      <c r="J14" s="82">
        <v>14421.64298969</v>
      </c>
    </row>
    <row r="15" spans="1:10" ht="15">
      <c r="A15" s="57">
        <v>1983</v>
      </c>
      <c r="B15" s="81">
        <v>32.17665761</v>
      </c>
      <c r="C15" s="82">
        <v>2431.56934673</v>
      </c>
      <c r="D15" s="83">
        <v>13130.47447236</v>
      </c>
      <c r="E15" s="81">
        <v>11.83173405</v>
      </c>
      <c r="F15" s="82">
        <v>6357.12994975</v>
      </c>
      <c r="G15" s="83">
        <v>13143.61809045</v>
      </c>
      <c r="H15" s="81">
        <v>0.64165762</v>
      </c>
      <c r="I15" s="82">
        <v>3106.27507538</v>
      </c>
      <c r="J15" s="82">
        <v>12801.8840201</v>
      </c>
    </row>
    <row r="16" spans="1:10" ht="15">
      <c r="A16" s="57">
        <v>1984</v>
      </c>
      <c r="B16" s="81">
        <v>32.67534214</v>
      </c>
      <c r="C16" s="82">
        <v>2951.04011572</v>
      </c>
      <c r="D16" s="83">
        <v>13742.09421408</v>
      </c>
      <c r="E16" s="81">
        <v>13.70112119</v>
      </c>
      <c r="F16" s="82">
        <v>6564.17256509</v>
      </c>
      <c r="G16" s="83">
        <v>13241.8466731</v>
      </c>
      <c r="H16" s="81">
        <v>1.09165018</v>
      </c>
      <c r="I16" s="82">
        <v>4035.61041466</v>
      </c>
      <c r="J16" s="82">
        <v>14281.22654291</v>
      </c>
    </row>
    <row r="17" spans="1:10" ht="15">
      <c r="A17" s="57">
        <v>1985</v>
      </c>
      <c r="B17" s="81">
        <v>33.44902075</v>
      </c>
      <c r="C17" s="82">
        <v>2898.77244424</v>
      </c>
      <c r="D17" s="83">
        <v>13673.45492565</v>
      </c>
      <c r="E17" s="81">
        <v>12.82104233</v>
      </c>
      <c r="F17" s="82">
        <v>6722.27558086</v>
      </c>
      <c r="G17" s="83">
        <v>13587.36280204</v>
      </c>
      <c r="H17" s="81">
        <v>1.74347377</v>
      </c>
      <c r="I17" s="82">
        <v>5971.75483271</v>
      </c>
      <c r="J17" s="82">
        <v>13699.78898699</v>
      </c>
    </row>
    <row r="18" spans="1:10" ht="15">
      <c r="A18" s="57">
        <v>1986</v>
      </c>
      <c r="B18" s="81">
        <v>32.32998209</v>
      </c>
      <c r="C18" s="82">
        <v>2806.67260274</v>
      </c>
      <c r="D18" s="83">
        <v>13933.83561644</v>
      </c>
      <c r="E18" s="81">
        <v>14.93051288</v>
      </c>
      <c r="F18" s="82">
        <v>6437.43205479</v>
      </c>
      <c r="G18" s="83">
        <v>13734.78082192</v>
      </c>
      <c r="H18" s="81">
        <v>1.53099086</v>
      </c>
      <c r="I18" s="82">
        <v>4854.94643836</v>
      </c>
      <c r="J18" s="82">
        <v>13782.5539726</v>
      </c>
    </row>
    <row r="19" spans="1:10" ht="15">
      <c r="A19" s="57">
        <v>1987</v>
      </c>
      <c r="B19" s="81">
        <v>34.80638676</v>
      </c>
      <c r="C19" s="82">
        <v>3203.22132159</v>
      </c>
      <c r="D19" s="83">
        <v>14133.15786344</v>
      </c>
      <c r="E19" s="81">
        <v>12.85267895</v>
      </c>
      <c r="F19" s="82">
        <v>6913.42731278</v>
      </c>
      <c r="G19" s="83">
        <v>14057.30220264</v>
      </c>
      <c r="H19" s="81">
        <v>1.65897874</v>
      </c>
      <c r="I19" s="82">
        <v>5665.16960352</v>
      </c>
      <c r="J19" s="82">
        <v>15578.25621145</v>
      </c>
    </row>
    <row r="20" spans="1:10" ht="15">
      <c r="A20" s="57">
        <v>1988</v>
      </c>
      <c r="B20" s="81">
        <v>37.51583349</v>
      </c>
      <c r="C20" s="82">
        <v>3232.53177966</v>
      </c>
      <c r="D20" s="83">
        <v>13953.45432203</v>
      </c>
      <c r="E20" s="81">
        <v>12.73008968</v>
      </c>
      <c r="F20" s="82">
        <v>5907.2209322</v>
      </c>
      <c r="G20" s="83">
        <v>14269.31885593</v>
      </c>
      <c r="H20" s="81">
        <v>1.7113554</v>
      </c>
      <c r="I20" s="82">
        <v>5596.89788136</v>
      </c>
      <c r="J20" s="82">
        <v>14575.02400424</v>
      </c>
    </row>
    <row r="21" spans="1:10" ht="15">
      <c r="A21" s="57">
        <v>1989</v>
      </c>
      <c r="B21" s="81">
        <v>36.37396207</v>
      </c>
      <c r="C21" s="82">
        <v>3182.53489122</v>
      </c>
      <c r="D21" s="83">
        <v>14029.85028203</v>
      </c>
      <c r="E21" s="81">
        <v>13.05257175</v>
      </c>
      <c r="F21" s="82">
        <v>7239.73996777</v>
      </c>
      <c r="G21" s="83">
        <v>14424.15441176</v>
      </c>
      <c r="H21" s="81">
        <v>1.67192943</v>
      </c>
      <c r="I21" s="82">
        <v>4794.87872683</v>
      </c>
      <c r="J21" s="82">
        <v>14869.39315068</v>
      </c>
    </row>
    <row r="22" spans="1:10" ht="15">
      <c r="A22" s="57">
        <v>1990</v>
      </c>
      <c r="B22" s="81">
        <v>40.01480767</v>
      </c>
      <c r="C22" s="82">
        <v>3372.66859122</v>
      </c>
      <c r="D22" s="83">
        <v>14307.83337182</v>
      </c>
      <c r="E22" s="81">
        <v>12.24967269</v>
      </c>
      <c r="F22" s="82">
        <v>7047.36720554</v>
      </c>
      <c r="G22" s="83">
        <v>14598.11778291</v>
      </c>
      <c r="H22" s="81">
        <v>2.48152213</v>
      </c>
      <c r="I22" s="82">
        <v>5621.11431871</v>
      </c>
      <c r="J22" s="82">
        <v>14968.1045612</v>
      </c>
    </row>
    <row r="23" spans="1:10" ht="15">
      <c r="A23" s="57">
        <v>1991</v>
      </c>
      <c r="B23" s="81">
        <v>39.79957139</v>
      </c>
      <c r="C23" s="82">
        <v>3437.75680147</v>
      </c>
      <c r="D23" s="83">
        <v>14352.03363971</v>
      </c>
      <c r="E23" s="81">
        <v>14.39327472</v>
      </c>
      <c r="F23" s="82">
        <v>7051.80882353</v>
      </c>
      <c r="G23" s="83">
        <v>14356.84169118</v>
      </c>
      <c r="H23" s="81">
        <v>2.34576933</v>
      </c>
      <c r="I23" s="82">
        <v>5602.18130515</v>
      </c>
      <c r="J23" s="82">
        <v>14114.03509191</v>
      </c>
    </row>
    <row r="24" spans="1:10" ht="15">
      <c r="A24" s="57">
        <v>1992</v>
      </c>
      <c r="B24" s="81">
        <v>41.079097</v>
      </c>
      <c r="C24" s="82">
        <v>3404.73145506</v>
      </c>
      <c r="D24" s="83">
        <v>14234.57589158</v>
      </c>
      <c r="E24" s="81">
        <v>13.94775309</v>
      </c>
      <c r="F24" s="82">
        <v>6492.30984308</v>
      </c>
      <c r="G24" s="83">
        <v>14269.55600927</v>
      </c>
      <c r="H24" s="81">
        <v>1.34570342</v>
      </c>
      <c r="I24" s="82">
        <v>5074.44907275</v>
      </c>
      <c r="J24" s="82">
        <v>14756.94564907</v>
      </c>
    </row>
    <row r="25" spans="1:10" ht="15">
      <c r="A25" s="57">
        <v>1993</v>
      </c>
      <c r="B25" s="81">
        <v>41.55220363</v>
      </c>
      <c r="C25" s="82">
        <v>3169.85110803</v>
      </c>
      <c r="D25" s="83">
        <v>14119.42250693</v>
      </c>
      <c r="E25" s="81">
        <v>10.85619996</v>
      </c>
      <c r="F25" s="82">
        <v>6194.79473684</v>
      </c>
      <c r="G25" s="83">
        <v>14226.59366343</v>
      </c>
      <c r="H25" s="81">
        <v>2.03093959</v>
      </c>
      <c r="I25" s="82">
        <v>4610.62390928</v>
      </c>
      <c r="J25" s="82">
        <v>15730.00876039</v>
      </c>
    </row>
    <row r="26" spans="1:10" ht="15">
      <c r="A26" s="57">
        <v>1994</v>
      </c>
      <c r="B26" s="81">
        <v>38.20985095</v>
      </c>
      <c r="C26" s="82">
        <v>2951.36391892</v>
      </c>
      <c r="D26" s="83">
        <v>14599.23679054</v>
      </c>
      <c r="E26" s="81">
        <v>11.03374233</v>
      </c>
      <c r="F26" s="82">
        <v>7510.95608108</v>
      </c>
      <c r="G26" s="83">
        <v>14378.32631757</v>
      </c>
      <c r="H26" s="81">
        <v>1.57422774</v>
      </c>
      <c r="I26" s="82">
        <v>4683.30202703</v>
      </c>
      <c r="J26" s="82">
        <v>15080.08525338</v>
      </c>
    </row>
    <row r="27" spans="1:10" ht="15">
      <c r="A27" s="57">
        <v>1995</v>
      </c>
      <c r="B27" s="81">
        <v>35.86943169</v>
      </c>
      <c r="C27" s="82">
        <v>3215.87704918</v>
      </c>
      <c r="D27" s="83">
        <v>14761.59029508</v>
      </c>
      <c r="E27" s="81">
        <v>10.50170646</v>
      </c>
      <c r="F27" s="82">
        <v>6860.53770492</v>
      </c>
      <c r="G27" s="83">
        <v>15101.75862295</v>
      </c>
      <c r="H27" s="81">
        <v>2.73474333</v>
      </c>
      <c r="I27" s="82">
        <v>4416.47114754</v>
      </c>
      <c r="J27" s="82">
        <v>15003.13839344</v>
      </c>
    </row>
    <row r="28" spans="1:10" ht="15">
      <c r="A28" s="57">
        <v>1996</v>
      </c>
      <c r="B28" s="81">
        <v>37.50185224</v>
      </c>
      <c r="C28" s="82">
        <v>3438.47785578</v>
      </c>
      <c r="D28" s="83">
        <v>14788.79310785</v>
      </c>
      <c r="E28" s="81">
        <v>9.08197195</v>
      </c>
      <c r="F28" s="82">
        <v>7377.70491385</v>
      </c>
      <c r="G28" s="83">
        <v>14980.74696873</v>
      </c>
      <c r="H28" s="81">
        <v>1.55366463</v>
      </c>
      <c r="I28" s="82">
        <v>6259.36502872</v>
      </c>
      <c r="J28" s="82">
        <v>16249.31161455</v>
      </c>
    </row>
    <row r="29" spans="1:10" ht="15">
      <c r="A29" s="57">
        <v>1997</v>
      </c>
      <c r="B29" s="81">
        <v>35.33068846</v>
      </c>
      <c r="C29" s="82">
        <v>3263.35620711</v>
      </c>
      <c r="D29" s="83">
        <v>15286.10436681</v>
      </c>
      <c r="E29" s="81">
        <v>13.24754157</v>
      </c>
      <c r="F29" s="82">
        <v>6861.20642545</v>
      </c>
      <c r="G29" s="83">
        <v>15481.90573924</v>
      </c>
      <c r="H29" s="81">
        <v>1.02288379</v>
      </c>
      <c r="I29" s="82">
        <v>5440.96660948</v>
      </c>
      <c r="J29" s="82">
        <v>16297.74479102</v>
      </c>
    </row>
    <row r="30" spans="1:10" ht="15">
      <c r="A30" s="57">
        <v>1998</v>
      </c>
      <c r="B30" s="81">
        <v>38.1448037</v>
      </c>
      <c r="C30" s="82">
        <v>3514.18417178</v>
      </c>
      <c r="D30" s="83">
        <v>15520.98009202</v>
      </c>
      <c r="E30" s="81">
        <v>11.33806529</v>
      </c>
      <c r="F30" s="82">
        <v>7220.92638037</v>
      </c>
      <c r="G30" s="83">
        <v>15194.03259202</v>
      </c>
      <c r="H30" s="81">
        <v>1.62650344</v>
      </c>
      <c r="I30" s="82">
        <v>6619.18251534</v>
      </c>
      <c r="J30" s="82">
        <v>14810.92233129</v>
      </c>
    </row>
    <row r="31" spans="1:10" ht="15">
      <c r="A31" s="57">
        <v>1999</v>
      </c>
      <c r="B31" s="81">
        <v>40.57853727</v>
      </c>
      <c r="C31" s="82">
        <v>3501.60379061</v>
      </c>
      <c r="D31" s="83">
        <v>15824.10162455</v>
      </c>
      <c r="E31" s="81">
        <v>10.13986027</v>
      </c>
      <c r="F31" s="82">
        <v>7750.74097473</v>
      </c>
      <c r="G31" s="83">
        <v>15855.5767148</v>
      </c>
      <c r="H31" s="81">
        <v>1.52709464</v>
      </c>
      <c r="I31" s="82">
        <v>6426.16425993</v>
      </c>
      <c r="J31" s="82">
        <v>16453.6034296</v>
      </c>
    </row>
    <row r="32" spans="1:10" ht="15">
      <c r="A32" s="57">
        <v>2000</v>
      </c>
      <c r="B32" s="81">
        <v>35.12944045</v>
      </c>
      <c r="C32" s="82">
        <v>3792.89443155</v>
      </c>
      <c r="D32" s="83">
        <v>15376.39402552</v>
      </c>
      <c r="E32" s="81">
        <v>10.42885744</v>
      </c>
      <c r="F32" s="82">
        <v>7585.78886311</v>
      </c>
      <c r="G32" s="83">
        <v>15171.57772622</v>
      </c>
      <c r="H32" s="81">
        <v>1.44672772</v>
      </c>
      <c r="I32" s="82">
        <v>4322.63535383</v>
      </c>
      <c r="J32" s="82">
        <v>15327.08639791</v>
      </c>
    </row>
    <row r="33" spans="1:10" ht="15">
      <c r="A33" s="57">
        <v>2001</v>
      </c>
      <c r="B33" s="81">
        <v>34.95892751</v>
      </c>
      <c r="C33" s="82">
        <v>3269.475</v>
      </c>
      <c r="D33" s="83">
        <v>15428.98314607</v>
      </c>
      <c r="E33" s="81">
        <v>10.37202034</v>
      </c>
      <c r="F33" s="82">
        <v>7347.13483146</v>
      </c>
      <c r="G33" s="83">
        <v>15796.33988764</v>
      </c>
      <c r="H33" s="81">
        <v>1.10132691</v>
      </c>
      <c r="I33" s="82">
        <v>6149.55185393</v>
      </c>
      <c r="J33" s="82">
        <v>16016.75393258</v>
      </c>
    </row>
    <row r="34" spans="1:10" ht="15">
      <c r="A34" s="57">
        <v>2002</v>
      </c>
      <c r="B34" s="81">
        <v>36.62520419</v>
      </c>
      <c r="C34" s="82">
        <v>3634.76931629</v>
      </c>
      <c r="D34" s="83">
        <v>15658.58621456</v>
      </c>
      <c r="E34" s="81">
        <v>10.58778668</v>
      </c>
      <c r="F34" s="82">
        <v>7996.49249583</v>
      </c>
      <c r="G34" s="83">
        <v>15658.58621456</v>
      </c>
      <c r="H34" s="81">
        <v>1.03267575</v>
      </c>
      <c r="I34" s="82">
        <v>9632.13868816</v>
      </c>
      <c r="J34" s="82">
        <v>16058.41083936</v>
      </c>
    </row>
    <row r="35" spans="1:10" ht="15">
      <c r="A35" s="57">
        <v>2003</v>
      </c>
      <c r="B35" s="81">
        <v>34.54178296</v>
      </c>
      <c r="C35" s="82">
        <v>3559.58083832</v>
      </c>
      <c r="D35" s="83">
        <v>15479.43053892</v>
      </c>
      <c r="E35" s="81">
        <v>9.78263681</v>
      </c>
      <c r="F35" s="82">
        <v>7119.16167665</v>
      </c>
      <c r="G35" s="83">
        <v>15173.30658683</v>
      </c>
      <c r="H35" s="81">
        <v>0.98422255</v>
      </c>
      <c r="I35" s="82">
        <v>6371.6497006</v>
      </c>
      <c r="J35" s="82">
        <v>15766.57005988</v>
      </c>
    </row>
    <row r="36" spans="1:10" ht="15">
      <c r="A36" s="57">
        <v>2004</v>
      </c>
      <c r="B36" s="81">
        <v>36.59314517</v>
      </c>
      <c r="C36" s="82">
        <v>2872.49604639</v>
      </c>
      <c r="D36" s="83">
        <v>15395.42981023</v>
      </c>
      <c r="E36" s="81">
        <v>8.56607873</v>
      </c>
      <c r="F36" s="82">
        <v>7817.78523985</v>
      </c>
      <c r="G36" s="83">
        <v>15846.41168951</v>
      </c>
      <c r="H36" s="81">
        <v>1.55595388</v>
      </c>
      <c r="I36" s="82">
        <v>5653.07221929</v>
      </c>
      <c r="J36" s="82">
        <v>15743.00183184</v>
      </c>
    </row>
    <row r="37" spans="1:10" ht="15">
      <c r="A37" s="57">
        <v>2005</v>
      </c>
      <c r="B37" s="81">
        <v>36.07232327</v>
      </c>
      <c r="C37" s="82">
        <v>3382.09958869</v>
      </c>
      <c r="D37" s="83">
        <v>15695.72128535</v>
      </c>
      <c r="E37" s="81">
        <v>9.79640445</v>
      </c>
      <c r="F37" s="82">
        <v>7284.17737789</v>
      </c>
      <c r="G37" s="83">
        <v>15843.64611825</v>
      </c>
      <c r="H37" s="81">
        <v>0.96890174</v>
      </c>
      <c r="I37" s="82">
        <v>6321.54532134</v>
      </c>
      <c r="J37" s="82">
        <v>16556.37485861</v>
      </c>
    </row>
    <row r="38" spans="1:10" ht="15">
      <c r="A38" s="57">
        <v>2006</v>
      </c>
      <c r="B38" s="81">
        <v>37.48529443</v>
      </c>
      <c r="C38" s="82">
        <v>3622.36559882</v>
      </c>
      <c r="D38" s="83">
        <v>15836.56988664</v>
      </c>
      <c r="E38" s="81">
        <v>10.00843544</v>
      </c>
      <c r="F38" s="82">
        <v>7309.18610153</v>
      </c>
      <c r="G38" s="83">
        <v>15984.8161656</v>
      </c>
      <c r="H38" s="81">
        <v>1.28762904</v>
      </c>
      <c r="I38" s="82">
        <v>6058.76096599</v>
      </c>
      <c r="J38" s="82">
        <v>14246.68225727</v>
      </c>
    </row>
    <row r="39" spans="1:10" ht="15">
      <c r="A39" s="57">
        <v>2007</v>
      </c>
      <c r="B39" s="81">
        <v>37.07149958</v>
      </c>
      <c r="C39" s="82">
        <v>3138.41479803</v>
      </c>
      <c r="D39" s="83">
        <v>15472.38495431</v>
      </c>
      <c r="E39" s="81">
        <v>9.41811341</v>
      </c>
      <c r="F39" s="82">
        <v>6904.51255568</v>
      </c>
      <c r="G39" s="83">
        <v>15453.55446552</v>
      </c>
      <c r="H39" s="81">
        <v>0.89646534</v>
      </c>
      <c r="I39" s="82">
        <v>4800.20543359</v>
      </c>
      <c r="J39" s="82">
        <v>14853.07110083</v>
      </c>
    </row>
    <row r="40" spans="1:10" ht="15">
      <c r="A40" s="57">
        <v>2008</v>
      </c>
      <c r="B40" s="81">
        <v>34.99651426</v>
      </c>
      <c r="C40" s="82">
        <v>3442.57496058</v>
      </c>
      <c r="D40" s="83">
        <v>15657.9386011</v>
      </c>
      <c r="E40" s="81">
        <v>10.72234802</v>
      </c>
      <c r="F40" s="82">
        <v>7172.03116788</v>
      </c>
      <c r="G40" s="83">
        <v>16137.07012773</v>
      </c>
      <c r="H40" s="81">
        <v>1.85595083</v>
      </c>
      <c r="I40" s="82">
        <v>5952.78586934</v>
      </c>
      <c r="J40" s="82">
        <v>15287.38365743</v>
      </c>
    </row>
    <row r="41" spans="1:10" ht="15">
      <c r="A41" s="57">
        <v>2009</v>
      </c>
      <c r="B41" s="81">
        <v>38.1242699</v>
      </c>
      <c r="C41" s="82">
        <v>3819.81659117</v>
      </c>
      <c r="D41" s="83">
        <v>16509.08562169</v>
      </c>
      <c r="E41" s="81">
        <v>9.50917089</v>
      </c>
      <c r="F41" s="82">
        <v>7275.84112604</v>
      </c>
      <c r="G41" s="83">
        <v>17042.64730427</v>
      </c>
      <c r="H41" s="81">
        <v>1.74158833</v>
      </c>
      <c r="I41" s="82">
        <v>8185.3212668</v>
      </c>
      <c r="J41" s="82">
        <v>16613.17057114</v>
      </c>
    </row>
    <row r="42" spans="1:10" ht="15">
      <c r="A42" s="61">
        <v>2010</v>
      </c>
      <c r="B42" s="84">
        <v>32.74754125</v>
      </c>
      <c r="C42" s="85">
        <v>3000</v>
      </c>
      <c r="D42" s="86">
        <v>16433</v>
      </c>
      <c r="E42" s="84">
        <v>10.33904633</v>
      </c>
      <c r="F42" s="85">
        <v>7200</v>
      </c>
      <c r="G42" s="86">
        <v>16718.5</v>
      </c>
      <c r="H42" s="84">
        <v>1.58591731</v>
      </c>
      <c r="I42" s="85">
        <v>6900</v>
      </c>
      <c r="J42" s="85">
        <v>15917</v>
      </c>
    </row>
    <row r="43" spans="1:10" ht="15">
      <c r="A43" s="150" t="s">
        <v>139</v>
      </c>
      <c r="B43" s="150"/>
      <c r="C43" s="150"/>
      <c r="D43" s="150"/>
      <c r="E43" s="150"/>
      <c r="F43" s="150"/>
      <c r="G43" s="150"/>
      <c r="H43" s="150"/>
      <c r="I43" s="150"/>
      <c r="J43" s="150"/>
    </row>
    <row r="44" spans="1:10" ht="36" customHeight="1">
      <c r="A44" s="154" t="s">
        <v>187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0" ht="17.25">
      <c r="A45" s="154" t="s">
        <v>140</v>
      </c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 ht="15" customHeight="1">
      <c r="A46" s="145" t="s">
        <v>102</v>
      </c>
      <c r="B46" s="145"/>
      <c r="C46" s="145"/>
      <c r="D46" s="145"/>
      <c r="E46" s="145"/>
      <c r="F46" s="145"/>
      <c r="G46" s="145"/>
      <c r="H46" s="145"/>
      <c r="I46" s="145"/>
      <c r="J46" s="145"/>
    </row>
  </sheetData>
  <mergeCells count="8">
    <mergeCell ref="A44:J44"/>
    <mergeCell ref="A45:J45"/>
    <mergeCell ref="A46:J46"/>
    <mergeCell ref="A3:J3"/>
    <mergeCell ref="C5:D5"/>
    <mergeCell ref="F5:G5"/>
    <mergeCell ref="I5:J5"/>
    <mergeCell ref="A43:J43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SheetLayoutView="100" workbookViewId="0" topLeftCell="A1"/>
  </sheetViews>
  <sheetFormatPr defaultColWidth="9.140625" defaultRowHeight="15"/>
  <cols>
    <col min="1" max="1" width="9.57421875" style="35" customWidth="1"/>
    <col min="2" max="2" width="13.00390625" style="35" customWidth="1"/>
    <col min="3" max="3" width="9.57421875" style="35" customWidth="1"/>
    <col min="4" max="4" width="13.00390625" style="68" customWidth="1"/>
    <col min="5" max="5" width="13.00390625" style="35" customWidth="1"/>
    <col min="6" max="6" width="9.57421875" style="35" customWidth="1"/>
    <col min="7" max="7" width="13.00390625" style="68" customWidth="1"/>
    <col min="8" max="8" width="13.00390625" style="35" customWidth="1"/>
    <col min="9" max="9" width="9.57421875" style="35" customWidth="1"/>
    <col min="10" max="10" width="13.00390625" style="69" customWidth="1"/>
    <col min="11" max="16384" width="9.140625" style="35" customWidth="1"/>
  </cols>
  <sheetData>
    <row r="1" spans="1:4" ht="15">
      <c r="A1" s="2" t="s">
        <v>46</v>
      </c>
      <c r="B1" s="2"/>
      <c r="C1" s="2"/>
      <c r="D1" s="3"/>
    </row>
    <row r="2" spans="1:4" ht="17.25">
      <c r="A2" s="2" t="s">
        <v>189</v>
      </c>
      <c r="B2" s="2"/>
      <c r="C2" s="2"/>
      <c r="D2" s="3"/>
    </row>
    <row r="3" spans="1:10" ht="15" customHeight="1">
      <c r="A3" s="155" t="s">
        <v>180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30">
      <c r="A4" s="88"/>
      <c r="B4" s="70" t="s">
        <v>15</v>
      </c>
      <c r="C4" s="71"/>
      <c r="D4" s="72"/>
      <c r="E4" s="70" t="s">
        <v>9</v>
      </c>
      <c r="F4" s="71"/>
      <c r="G4" s="73"/>
      <c r="H4" s="71" t="s">
        <v>16</v>
      </c>
      <c r="I4" s="71"/>
      <c r="J4" s="74"/>
    </row>
    <row r="5" spans="1:10" ht="15">
      <c r="A5" s="57"/>
      <c r="B5" s="75"/>
      <c r="C5" s="152" t="s">
        <v>10</v>
      </c>
      <c r="D5" s="156"/>
      <c r="E5" s="75"/>
      <c r="F5" s="157" t="s">
        <v>10</v>
      </c>
      <c r="G5" s="158"/>
      <c r="H5" s="76"/>
      <c r="I5" s="157" t="s">
        <v>10</v>
      </c>
      <c r="J5" s="159"/>
    </row>
    <row r="6" spans="1:10" ht="60">
      <c r="A6" s="77" t="s">
        <v>0</v>
      </c>
      <c r="B6" s="78" t="s">
        <v>11</v>
      </c>
      <c r="C6" s="79" t="s">
        <v>12</v>
      </c>
      <c r="D6" s="80" t="s">
        <v>13</v>
      </c>
      <c r="E6" s="78" t="s">
        <v>11</v>
      </c>
      <c r="F6" s="79" t="s">
        <v>12</v>
      </c>
      <c r="G6" s="80" t="s">
        <v>13</v>
      </c>
      <c r="H6" s="78" t="s">
        <v>11</v>
      </c>
      <c r="I6" s="79" t="s">
        <v>12</v>
      </c>
      <c r="J6" s="105" t="s">
        <v>13</v>
      </c>
    </row>
    <row r="7" spans="1:10" ht="15">
      <c r="A7" s="57">
        <v>1975</v>
      </c>
      <c r="B7" s="29">
        <f>35.86557081/100</f>
        <v>0.3586557081</v>
      </c>
      <c r="C7" s="12">
        <v>4733.41902985</v>
      </c>
      <c r="D7" s="13">
        <v>14785.83470149</v>
      </c>
      <c r="E7" s="29">
        <f>17.96751203/100</f>
        <v>0.17967512030000002</v>
      </c>
      <c r="F7" s="12">
        <v>8307.8823694</v>
      </c>
      <c r="G7" s="13">
        <v>15168.08675373</v>
      </c>
      <c r="H7" s="29">
        <f>1.98613822/100</f>
        <v>0.0198613822</v>
      </c>
      <c r="I7" s="12">
        <v>9081.53612407</v>
      </c>
      <c r="J7" s="12">
        <v>15727.23204291</v>
      </c>
    </row>
    <row r="8" spans="1:10" ht="15">
      <c r="A8" s="57">
        <v>1976</v>
      </c>
      <c r="B8" s="81">
        <v>37.76935316</v>
      </c>
      <c r="C8" s="82">
        <v>4604.8943662</v>
      </c>
      <c r="D8" s="83">
        <v>15065.67940141</v>
      </c>
      <c r="E8" s="81">
        <v>17.64137169</v>
      </c>
      <c r="F8" s="82">
        <v>9071.64190141</v>
      </c>
      <c r="G8" s="83">
        <v>15787.11285211</v>
      </c>
      <c r="H8" s="81">
        <v>1.43579638</v>
      </c>
      <c r="I8" s="82">
        <v>8725.31547095</v>
      </c>
      <c r="J8" s="82">
        <v>15639.3724912</v>
      </c>
    </row>
    <row r="9" spans="1:10" ht="15">
      <c r="A9" s="57">
        <v>1977</v>
      </c>
      <c r="B9" s="81">
        <v>37.09183434</v>
      </c>
      <c r="C9" s="82">
        <v>4596.29654036</v>
      </c>
      <c r="D9" s="83">
        <v>15015.16717463</v>
      </c>
      <c r="E9" s="81">
        <v>16.51898153</v>
      </c>
      <c r="F9" s="82">
        <v>8833.50741351</v>
      </c>
      <c r="G9" s="83">
        <v>15155.21058484</v>
      </c>
      <c r="H9" s="81">
        <v>2.25542926</v>
      </c>
      <c r="I9" s="82">
        <v>8258.97034596</v>
      </c>
      <c r="J9" s="82">
        <v>16460.48698517</v>
      </c>
    </row>
    <row r="10" spans="1:10" ht="15">
      <c r="A10" s="57">
        <v>1978</v>
      </c>
      <c r="B10" s="81">
        <v>39.58844558</v>
      </c>
      <c r="C10" s="82">
        <v>4813.95092025</v>
      </c>
      <c r="D10" s="83">
        <v>15454.78826687</v>
      </c>
      <c r="E10" s="81">
        <v>19.16763415</v>
      </c>
      <c r="F10" s="82">
        <v>8481.24547546</v>
      </c>
      <c r="G10" s="83">
        <v>15865.97990798</v>
      </c>
      <c r="H10" s="81">
        <v>1.1954382</v>
      </c>
      <c r="I10" s="82">
        <v>7521.79831288</v>
      </c>
      <c r="J10" s="82">
        <v>16817.06951687</v>
      </c>
    </row>
    <row r="11" spans="1:10" ht="15">
      <c r="A11" s="57">
        <v>1979</v>
      </c>
      <c r="B11" s="81">
        <v>38.82089618</v>
      </c>
      <c r="C11" s="82">
        <v>4823.56846473</v>
      </c>
      <c r="D11" s="83">
        <v>15236.44688797</v>
      </c>
      <c r="E11" s="81">
        <v>18.10504039</v>
      </c>
      <c r="F11" s="82">
        <v>8251.31680498</v>
      </c>
      <c r="G11" s="83">
        <v>15875.56970954</v>
      </c>
      <c r="H11" s="81">
        <v>2.68551121</v>
      </c>
      <c r="I11" s="82">
        <v>8112.63921162</v>
      </c>
      <c r="J11" s="82">
        <v>16338.33080913</v>
      </c>
    </row>
    <row r="12" spans="1:10" ht="15">
      <c r="A12" s="57">
        <v>1980</v>
      </c>
      <c r="B12" s="81">
        <v>43.25423931</v>
      </c>
      <c r="C12" s="82">
        <v>4346.1219468</v>
      </c>
      <c r="D12" s="83">
        <v>15162.66801693</v>
      </c>
      <c r="E12" s="81">
        <v>19.50594177</v>
      </c>
      <c r="F12" s="82">
        <v>8568.37019347</v>
      </c>
      <c r="G12" s="83">
        <v>15813.66384522</v>
      </c>
      <c r="H12" s="81">
        <v>1.99339298</v>
      </c>
      <c r="I12" s="82">
        <v>7651.17769045</v>
      </c>
      <c r="J12" s="82">
        <v>16543.72799274</v>
      </c>
    </row>
    <row r="13" spans="1:10" ht="15">
      <c r="A13" s="57">
        <v>1981</v>
      </c>
      <c r="B13" s="81">
        <v>40.11019182</v>
      </c>
      <c r="C13" s="82">
        <v>4575.82152318</v>
      </c>
      <c r="D13" s="83">
        <v>15612.40471854</v>
      </c>
      <c r="E13" s="81">
        <v>20.11025423</v>
      </c>
      <c r="F13" s="82">
        <v>8541.7740894</v>
      </c>
      <c r="G13" s="83">
        <v>16184.98385762</v>
      </c>
      <c r="H13" s="81">
        <v>1.93957296</v>
      </c>
      <c r="I13" s="82">
        <v>6998.45678808</v>
      </c>
      <c r="J13" s="82">
        <v>15985.30289735</v>
      </c>
    </row>
    <row r="14" spans="1:10" ht="15">
      <c r="A14" s="57">
        <v>1982</v>
      </c>
      <c r="B14" s="81">
        <v>38.54138929</v>
      </c>
      <c r="C14" s="82">
        <v>4264.92340206</v>
      </c>
      <c r="D14" s="83">
        <v>15870.9978866</v>
      </c>
      <c r="E14" s="81">
        <v>20.22600725</v>
      </c>
      <c r="F14" s="82">
        <v>8314.12886598</v>
      </c>
      <c r="G14" s="83">
        <v>16872.0639433</v>
      </c>
      <c r="H14" s="81">
        <v>3.14698089</v>
      </c>
      <c r="I14" s="82">
        <v>7226.55092784</v>
      </c>
      <c r="J14" s="82">
        <v>17213.61734536</v>
      </c>
    </row>
    <row r="15" spans="1:10" ht="15">
      <c r="A15" s="57">
        <v>1983</v>
      </c>
      <c r="B15" s="81">
        <v>41.2826867</v>
      </c>
      <c r="C15" s="82">
        <v>4849.99507538</v>
      </c>
      <c r="D15" s="83">
        <v>16957.4579397</v>
      </c>
      <c r="E15" s="81">
        <v>18.64564514</v>
      </c>
      <c r="F15" s="82">
        <v>8924.51668342</v>
      </c>
      <c r="G15" s="83">
        <v>17324.38394472</v>
      </c>
      <c r="H15" s="81">
        <v>4.69284243</v>
      </c>
      <c r="I15" s="82">
        <v>7842.35879397</v>
      </c>
      <c r="J15" s="82">
        <v>18299.20228643</v>
      </c>
    </row>
    <row r="16" spans="1:10" ht="15">
      <c r="A16" s="57">
        <v>1984</v>
      </c>
      <c r="B16" s="81">
        <v>38.69962766</v>
      </c>
      <c r="C16" s="82">
        <v>5019.29045323</v>
      </c>
      <c r="D16" s="83">
        <v>17279.55896818</v>
      </c>
      <c r="E16" s="81">
        <v>19.48686199</v>
      </c>
      <c r="F16" s="82">
        <v>9729.60448409</v>
      </c>
      <c r="G16" s="83">
        <v>17658.94838476</v>
      </c>
      <c r="H16" s="81">
        <v>5.28220827</v>
      </c>
      <c r="I16" s="82">
        <v>7522.63003857</v>
      </c>
      <c r="J16" s="82">
        <v>17266.94768563</v>
      </c>
    </row>
    <row r="17" spans="1:10" ht="15">
      <c r="A17" s="57">
        <v>1985</v>
      </c>
      <c r="B17" s="81">
        <v>42.76937483</v>
      </c>
      <c r="C17" s="82">
        <v>5343.78875465</v>
      </c>
      <c r="D17" s="83">
        <v>17635.71830855</v>
      </c>
      <c r="E17" s="81">
        <v>19.93800437</v>
      </c>
      <c r="F17" s="82">
        <v>10209.51301115</v>
      </c>
      <c r="G17" s="83">
        <v>18117.83420074</v>
      </c>
      <c r="H17" s="81">
        <v>3.9333193</v>
      </c>
      <c r="I17" s="82">
        <v>8414.7454461</v>
      </c>
      <c r="J17" s="82">
        <v>18687.05506506</v>
      </c>
    </row>
    <row r="18" spans="1:10" ht="15">
      <c r="A18" s="57">
        <v>1986</v>
      </c>
      <c r="B18" s="81">
        <v>47.40206771</v>
      </c>
      <c r="C18" s="82">
        <v>5131.63260274</v>
      </c>
      <c r="D18" s="83">
        <v>17549.6659589</v>
      </c>
      <c r="E18" s="81">
        <v>18.96908535</v>
      </c>
      <c r="F18" s="82">
        <v>10948.01369863</v>
      </c>
      <c r="G18" s="83">
        <v>19109.26027397</v>
      </c>
      <c r="H18" s="81">
        <v>3.60671037</v>
      </c>
      <c r="I18" s="82">
        <v>9297.84945205</v>
      </c>
      <c r="J18" s="82">
        <v>19545.19027397</v>
      </c>
    </row>
    <row r="19" spans="1:10" ht="15">
      <c r="A19" s="57">
        <v>1987</v>
      </c>
      <c r="B19" s="81">
        <v>43.62452781</v>
      </c>
      <c r="C19" s="82">
        <v>5761.18942731</v>
      </c>
      <c r="D19" s="83">
        <v>18220.72176211</v>
      </c>
      <c r="E19" s="81">
        <v>18.55975867</v>
      </c>
      <c r="F19" s="82">
        <v>11522.37885463</v>
      </c>
      <c r="G19" s="83">
        <v>19150.19365639</v>
      </c>
      <c r="H19" s="81">
        <v>4.93727797</v>
      </c>
      <c r="I19" s="82">
        <v>10416.23048458</v>
      </c>
      <c r="J19" s="82">
        <v>20646.18251101</v>
      </c>
    </row>
    <row r="20" spans="1:10" ht="15">
      <c r="A20" s="57">
        <v>1988</v>
      </c>
      <c r="B20" s="81">
        <v>46.47804497</v>
      </c>
      <c r="C20" s="82">
        <v>5541.48305085</v>
      </c>
      <c r="D20" s="83">
        <v>17889.75444915</v>
      </c>
      <c r="E20" s="81">
        <v>18.50828169</v>
      </c>
      <c r="F20" s="82">
        <v>11082.96610169</v>
      </c>
      <c r="G20" s="83">
        <v>18638.77824153</v>
      </c>
      <c r="H20" s="81">
        <v>3.31875412</v>
      </c>
      <c r="I20" s="82">
        <v>10273.90957627</v>
      </c>
      <c r="J20" s="82">
        <v>20073.09877119</v>
      </c>
    </row>
    <row r="21" spans="1:10" ht="15">
      <c r="A21" s="57">
        <v>1989</v>
      </c>
      <c r="B21" s="81">
        <v>46.94519471</v>
      </c>
      <c r="C21" s="82">
        <v>5269.09750201</v>
      </c>
      <c r="D21" s="83">
        <v>17563.65834005</v>
      </c>
      <c r="E21" s="81">
        <v>18.91009133</v>
      </c>
      <c r="F21" s="82">
        <v>10538.19500403</v>
      </c>
      <c r="G21" s="83">
        <v>18968.75100725</v>
      </c>
      <c r="H21" s="81">
        <v>5.17936941</v>
      </c>
      <c r="I21" s="82">
        <v>8781.82917002</v>
      </c>
      <c r="J21" s="82">
        <v>19166.34216358</v>
      </c>
    </row>
    <row r="22" spans="1:10" ht="15">
      <c r="A22" s="57">
        <v>1990</v>
      </c>
      <c r="B22" s="81">
        <v>44.17600343</v>
      </c>
      <c r="C22" s="82">
        <v>5839.24711316</v>
      </c>
      <c r="D22" s="83">
        <v>18265.26564665</v>
      </c>
      <c r="E22" s="81">
        <v>21.94020209</v>
      </c>
      <c r="F22" s="82">
        <v>11745.61200924</v>
      </c>
      <c r="G22" s="83">
        <v>19704.10311778</v>
      </c>
      <c r="H22" s="81">
        <v>5.88110232</v>
      </c>
      <c r="I22" s="82">
        <v>9312.59237875</v>
      </c>
      <c r="J22" s="82">
        <v>19717.52667436</v>
      </c>
    </row>
    <row r="23" spans="1:10" ht="15">
      <c r="A23" s="57">
        <v>1991</v>
      </c>
      <c r="B23" s="81">
        <v>46.93354918</v>
      </c>
      <c r="C23" s="82">
        <v>5910.69794118</v>
      </c>
      <c r="D23" s="83">
        <v>18446.89080882</v>
      </c>
      <c r="E23" s="81">
        <v>21.84598285</v>
      </c>
      <c r="F23" s="82">
        <v>10943.12514706</v>
      </c>
      <c r="G23" s="83">
        <v>19077.54689338</v>
      </c>
      <c r="H23" s="81">
        <v>5.25274937</v>
      </c>
      <c r="I23" s="82">
        <v>9616.10294118</v>
      </c>
      <c r="J23" s="82">
        <v>18825.12419118</v>
      </c>
    </row>
    <row r="24" spans="1:10" ht="15">
      <c r="A24" s="57">
        <v>1992</v>
      </c>
      <c r="B24" s="81">
        <v>49.05926336</v>
      </c>
      <c r="C24" s="82">
        <v>5784.15679387</v>
      </c>
      <c r="D24" s="83">
        <v>18210.6492689</v>
      </c>
      <c r="E24" s="81">
        <v>20.67724228</v>
      </c>
      <c r="F24" s="82">
        <v>11007.07703281</v>
      </c>
      <c r="G24" s="83">
        <v>19277.93152639</v>
      </c>
      <c r="H24" s="81">
        <v>5.76916868</v>
      </c>
      <c r="I24" s="82">
        <v>8592.67157632</v>
      </c>
      <c r="J24" s="82">
        <v>19044.7307418</v>
      </c>
    </row>
    <row r="25" spans="1:10" ht="15">
      <c r="A25" s="57">
        <v>1993</v>
      </c>
      <c r="B25" s="81">
        <v>50.62108963</v>
      </c>
      <c r="C25" s="82">
        <v>5977.43351801</v>
      </c>
      <c r="D25" s="83">
        <v>18554.19515235</v>
      </c>
      <c r="E25" s="81">
        <v>20.27126327</v>
      </c>
      <c r="F25" s="82">
        <v>11019.00623269</v>
      </c>
      <c r="G25" s="83">
        <v>19622.88781163</v>
      </c>
      <c r="H25" s="81">
        <v>5.04337555</v>
      </c>
      <c r="I25" s="82">
        <v>8943.50848338</v>
      </c>
      <c r="J25" s="82">
        <v>19698.36045706</v>
      </c>
    </row>
    <row r="26" spans="1:10" ht="15">
      <c r="A26" s="57">
        <v>1994</v>
      </c>
      <c r="B26" s="81">
        <v>46.66715028</v>
      </c>
      <c r="C26" s="82">
        <v>5890.94594595</v>
      </c>
      <c r="D26" s="83">
        <v>18849.55429054</v>
      </c>
      <c r="E26" s="81">
        <v>18.99185984</v>
      </c>
      <c r="F26" s="82">
        <v>10183.23643581</v>
      </c>
      <c r="G26" s="83">
        <v>19326.72091216</v>
      </c>
      <c r="H26" s="81">
        <v>5.14506012</v>
      </c>
      <c r="I26" s="82">
        <v>8836.41891892</v>
      </c>
      <c r="J26" s="82">
        <v>20103.58940878</v>
      </c>
    </row>
    <row r="27" spans="1:10" ht="15">
      <c r="A27" s="57">
        <v>1995</v>
      </c>
      <c r="B27" s="81">
        <v>48.29148177</v>
      </c>
      <c r="C27" s="82">
        <v>5865.7597377</v>
      </c>
      <c r="D27" s="83">
        <v>18785.00980328</v>
      </c>
      <c r="E27" s="81">
        <v>18.54956359</v>
      </c>
      <c r="F27" s="82">
        <v>10362.2704918</v>
      </c>
      <c r="G27" s="83">
        <v>19656.86980328</v>
      </c>
      <c r="H27" s="81">
        <v>4.93112852</v>
      </c>
      <c r="I27" s="82">
        <v>9689.08022951</v>
      </c>
      <c r="J27" s="82">
        <v>19595.41081967</v>
      </c>
    </row>
    <row r="28" spans="1:10" ht="15">
      <c r="A28" s="57">
        <v>1996</v>
      </c>
      <c r="B28" s="81">
        <v>50.34378928</v>
      </c>
      <c r="C28" s="82">
        <v>6000.64460753</v>
      </c>
      <c r="D28" s="83">
        <v>19237.11518826</v>
      </c>
      <c r="E28" s="81">
        <v>18.08422111</v>
      </c>
      <c r="F28" s="82">
        <v>10515.73324825</v>
      </c>
      <c r="G28" s="83">
        <v>20105.08047224</v>
      </c>
      <c r="H28" s="81">
        <v>4.77634516</v>
      </c>
      <c r="I28" s="82">
        <v>9397.39336311</v>
      </c>
      <c r="J28" s="82">
        <v>20096.7346522</v>
      </c>
    </row>
    <row r="29" spans="1:10" ht="15">
      <c r="A29" s="57">
        <v>1997</v>
      </c>
      <c r="B29" s="81">
        <v>47.81384572</v>
      </c>
      <c r="C29" s="82">
        <v>6934.63194011</v>
      </c>
      <c r="D29" s="83">
        <v>19989.41650031</v>
      </c>
      <c r="E29" s="81">
        <v>17.69896433</v>
      </c>
      <c r="F29" s="82">
        <v>11030.14398004</v>
      </c>
      <c r="G29" s="83">
        <v>20395.97629445</v>
      </c>
      <c r="H29" s="81">
        <v>6.26181781</v>
      </c>
      <c r="I29" s="82">
        <v>11136.20305677</v>
      </c>
      <c r="J29" s="82">
        <v>20444.92663755</v>
      </c>
    </row>
    <row r="30" spans="1:10" ht="15">
      <c r="A30" s="57">
        <v>1998</v>
      </c>
      <c r="B30" s="81">
        <v>48.43199202</v>
      </c>
      <c r="C30" s="82">
        <v>6448.68842025</v>
      </c>
      <c r="D30" s="83">
        <v>19893.65217791</v>
      </c>
      <c r="E30" s="81">
        <v>19.99115441</v>
      </c>
      <c r="F30" s="82">
        <v>11994.76104294</v>
      </c>
      <c r="G30" s="83">
        <v>21061.03527607</v>
      </c>
      <c r="H30" s="81">
        <v>4.39257201</v>
      </c>
      <c r="I30" s="82">
        <v>12255.51671779</v>
      </c>
      <c r="J30" s="82">
        <v>22083.99984663</v>
      </c>
    </row>
    <row r="31" spans="1:10" ht="15">
      <c r="A31" s="57">
        <v>1999</v>
      </c>
      <c r="B31" s="81">
        <v>48.57709003</v>
      </c>
      <c r="C31" s="82">
        <v>7081.89530686</v>
      </c>
      <c r="D31" s="83">
        <v>20384.05532491</v>
      </c>
      <c r="E31" s="81">
        <v>19.39448222</v>
      </c>
      <c r="F31" s="82">
        <v>12039.22202166</v>
      </c>
      <c r="G31" s="83">
        <v>21174.86696751</v>
      </c>
      <c r="H31" s="81">
        <v>4.45551513</v>
      </c>
      <c r="I31" s="82">
        <v>10701.53068592</v>
      </c>
      <c r="J31" s="82">
        <v>22008.95685921</v>
      </c>
    </row>
    <row r="32" spans="1:10" ht="15">
      <c r="A32" s="57">
        <v>2000</v>
      </c>
      <c r="B32" s="81">
        <v>51.48534151</v>
      </c>
      <c r="C32" s="82">
        <v>6690.66577726</v>
      </c>
      <c r="D32" s="83">
        <v>19935.45313225</v>
      </c>
      <c r="E32" s="81">
        <v>17.85188106</v>
      </c>
      <c r="F32" s="82">
        <v>10620.10440835</v>
      </c>
      <c r="G32" s="83">
        <v>20056.82575406</v>
      </c>
      <c r="H32" s="81">
        <v>4.4484017</v>
      </c>
      <c r="I32" s="82">
        <v>9922.21183295</v>
      </c>
      <c r="J32" s="82">
        <v>20944.36305104</v>
      </c>
    </row>
    <row r="33" spans="1:10" ht="15">
      <c r="A33" s="57">
        <v>2001</v>
      </c>
      <c r="B33" s="81">
        <v>49.47545665</v>
      </c>
      <c r="C33" s="82">
        <v>6612.42134831</v>
      </c>
      <c r="D33" s="83">
        <v>19837.26404494</v>
      </c>
      <c r="E33" s="81">
        <v>18.94455229</v>
      </c>
      <c r="F33" s="82">
        <v>10403.54292135</v>
      </c>
      <c r="G33" s="83">
        <v>20300.13353933</v>
      </c>
      <c r="H33" s="81">
        <v>3.93058732</v>
      </c>
      <c r="I33" s="82">
        <v>9213.30707865</v>
      </c>
      <c r="J33" s="82">
        <v>19411.13022472</v>
      </c>
    </row>
    <row r="34" spans="1:10" ht="15">
      <c r="A34" s="57">
        <v>2002</v>
      </c>
      <c r="B34" s="81">
        <v>48.00464258</v>
      </c>
      <c r="C34" s="82">
        <v>6542.58476932</v>
      </c>
      <c r="D34" s="83">
        <v>19845.84046693</v>
      </c>
      <c r="E34" s="81">
        <v>18.4130862</v>
      </c>
      <c r="F34" s="82">
        <v>10177.3540856</v>
      </c>
      <c r="G34" s="83">
        <v>20049.38754864</v>
      </c>
      <c r="H34" s="81">
        <v>4.38571458</v>
      </c>
      <c r="I34" s="82">
        <v>8723.44635909</v>
      </c>
      <c r="J34" s="82">
        <v>20805.41956643</v>
      </c>
    </row>
    <row r="35" spans="1:10" ht="15">
      <c r="A35" s="57">
        <v>2003</v>
      </c>
      <c r="B35" s="81">
        <v>50.73347207</v>
      </c>
      <c r="C35" s="82">
        <v>7047.97005988</v>
      </c>
      <c r="D35" s="83">
        <v>20114.00479042</v>
      </c>
      <c r="E35" s="81">
        <v>18.30927285</v>
      </c>
      <c r="F35" s="82">
        <v>12102.5748503</v>
      </c>
      <c r="G35" s="83">
        <v>20914.31721557</v>
      </c>
      <c r="H35" s="81">
        <v>4.70488801</v>
      </c>
      <c r="I35" s="82">
        <v>10723.23727545</v>
      </c>
      <c r="J35" s="82">
        <v>22151.86482036</v>
      </c>
    </row>
    <row r="36" spans="1:10" ht="15">
      <c r="A36" s="57">
        <v>2004</v>
      </c>
      <c r="B36" s="81">
        <v>48.5317478</v>
      </c>
      <c r="C36" s="82">
        <v>6724.5132446</v>
      </c>
      <c r="D36" s="83">
        <v>20163.77324723</v>
      </c>
      <c r="E36" s="81">
        <v>19.02208353</v>
      </c>
      <c r="F36" s="82">
        <v>11361.29636268</v>
      </c>
      <c r="G36" s="83">
        <v>20681.971534</v>
      </c>
      <c r="H36" s="81">
        <v>4.23828638</v>
      </c>
      <c r="I36" s="82">
        <v>10782.20115973</v>
      </c>
      <c r="J36" s="82">
        <v>21844.18343437</v>
      </c>
    </row>
    <row r="37" spans="1:10" ht="15">
      <c r="A37" s="57">
        <v>2005</v>
      </c>
      <c r="B37" s="81">
        <v>50.51953986</v>
      </c>
      <c r="C37" s="82">
        <v>6817.99002571</v>
      </c>
      <c r="D37" s="83">
        <v>20624.3077635</v>
      </c>
      <c r="E37" s="81">
        <v>20.40108924</v>
      </c>
      <c r="F37" s="82">
        <v>12143.28401028</v>
      </c>
      <c r="G37" s="83">
        <v>21208.1625964</v>
      </c>
      <c r="H37" s="81">
        <v>4.23281647</v>
      </c>
      <c r="I37" s="82">
        <v>10660.67375321</v>
      </c>
      <c r="J37" s="82">
        <v>21516.33933162</v>
      </c>
    </row>
    <row r="38" spans="1:10" ht="15">
      <c r="A38" s="57">
        <v>2006</v>
      </c>
      <c r="B38" s="81">
        <v>50.61294175</v>
      </c>
      <c r="C38" s="82">
        <v>6883.78373583</v>
      </c>
      <c r="D38" s="83">
        <v>20625.56924593</v>
      </c>
      <c r="E38" s="81">
        <v>19.24165938</v>
      </c>
      <c r="F38" s="82">
        <v>11601.88270084</v>
      </c>
      <c r="G38" s="83">
        <v>20951.0665106</v>
      </c>
      <c r="H38" s="81">
        <v>3.84400863</v>
      </c>
      <c r="I38" s="82">
        <v>10837.5549655</v>
      </c>
      <c r="J38" s="82">
        <v>21411.91907344</v>
      </c>
    </row>
    <row r="39" spans="1:10" ht="15">
      <c r="A39" s="57">
        <v>2007</v>
      </c>
      <c r="B39" s="81">
        <v>50.11024568</v>
      </c>
      <c r="C39" s="82">
        <v>6904.51255568</v>
      </c>
      <c r="D39" s="83">
        <v>20506.40229035</v>
      </c>
      <c r="E39" s="81">
        <v>17.76193431</v>
      </c>
      <c r="F39" s="82">
        <v>11925.97623253</v>
      </c>
      <c r="G39" s="83">
        <v>21806.75215501</v>
      </c>
      <c r="H39" s="81">
        <v>3.70044953</v>
      </c>
      <c r="I39" s="82">
        <v>11775.85539136</v>
      </c>
      <c r="J39" s="82">
        <v>22728.39996736</v>
      </c>
    </row>
    <row r="40" spans="1:10" ht="15">
      <c r="A40" s="57">
        <v>2008</v>
      </c>
      <c r="B40" s="81">
        <v>48.48576564</v>
      </c>
      <c r="C40" s="82">
        <v>7022.61385188</v>
      </c>
      <c r="D40" s="83">
        <v>20875.59127574</v>
      </c>
      <c r="E40" s="81">
        <v>18.8286871</v>
      </c>
      <c r="F40" s="82">
        <v>11953.3852798</v>
      </c>
      <c r="G40" s="83">
        <v>21622.67785572</v>
      </c>
      <c r="H40" s="81">
        <v>4.9112045</v>
      </c>
      <c r="I40" s="82">
        <v>9807.75262208</v>
      </c>
      <c r="J40" s="82">
        <v>21530.53717752</v>
      </c>
    </row>
    <row r="41" spans="1:10" ht="15">
      <c r="A41" s="57">
        <v>2009</v>
      </c>
      <c r="B41" s="81">
        <v>50.49751083</v>
      </c>
      <c r="C41" s="82">
        <v>7863.97161707</v>
      </c>
      <c r="D41" s="83">
        <v>22231.73677403</v>
      </c>
      <c r="E41" s="81">
        <v>19.03034468</v>
      </c>
      <c r="F41" s="82">
        <v>12126.40187674</v>
      </c>
      <c r="G41" s="83">
        <v>22839.06740135</v>
      </c>
      <c r="H41" s="81">
        <v>4.17009815</v>
      </c>
      <c r="I41" s="82">
        <v>11125.97372191</v>
      </c>
      <c r="J41" s="82">
        <v>23960.75957495</v>
      </c>
    </row>
    <row r="42" spans="1:10" ht="15">
      <c r="A42" s="61">
        <v>2010</v>
      </c>
      <c r="B42" s="84">
        <v>46.13947607</v>
      </c>
      <c r="C42" s="85">
        <v>7230</v>
      </c>
      <c r="D42" s="86">
        <v>21857</v>
      </c>
      <c r="E42" s="84">
        <v>21.40858939</v>
      </c>
      <c r="F42" s="85">
        <v>11976</v>
      </c>
      <c r="G42" s="86">
        <v>22200</v>
      </c>
      <c r="H42" s="84">
        <v>5.81113151</v>
      </c>
      <c r="I42" s="85">
        <v>11197</v>
      </c>
      <c r="J42" s="85">
        <v>23534.5</v>
      </c>
    </row>
    <row r="43" spans="1:10" ht="15">
      <c r="A43" s="150" t="s">
        <v>139</v>
      </c>
      <c r="B43" s="150"/>
      <c r="C43" s="150"/>
      <c r="D43" s="150"/>
      <c r="E43" s="150"/>
      <c r="F43" s="150"/>
      <c r="G43" s="150"/>
      <c r="H43" s="150"/>
      <c r="I43" s="150"/>
      <c r="J43" s="150"/>
    </row>
    <row r="44" spans="1:10" ht="36" customHeight="1">
      <c r="A44" s="154" t="s">
        <v>187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0" ht="17.25">
      <c r="A45" s="154" t="s">
        <v>140</v>
      </c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 ht="15" customHeight="1">
      <c r="A46" s="145" t="s">
        <v>102</v>
      </c>
      <c r="B46" s="145"/>
      <c r="C46" s="145"/>
      <c r="D46" s="145"/>
      <c r="E46" s="145"/>
      <c r="F46" s="145"/>
      <c r="G46" s="145"/>
      <c r="H46" s="145"/>
      <c r="I46" s="145"/>
      <c r="J46" s="145"/>
    </row>
  </sheetData>
  <mergeCells count="8">
    <mergeCell ref="A44:J44"/>
    <mergeCell ref="A45:J45"/>
    <mergeCell ref="A46:J46"/>
    <mergeCell ref="A3:J3"/>
    <mergeCell ref="C5:D5"/>
    <mergeCell ref="F5:G5"/>
    <mergeCell ref="I5:J5"/>
    <mergeCell ref="A43:J43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SheetLayoutView="100" workbookViewId="0" topLeftCell="A1"/>
  </sheetViews>
  <sheetFormatPr defaultColWidth="9.140625" defaultRowHeight="15"/>
  <cols>
    <col min="1" max="1" width="9.57421875" style="35" customWidth="1"/>
    <col min="2" max="2" width="13.00390625" style="35" customWidth="1"/>
    <col min="3" max="3" width="9.57421875" style="35" customWidth="1"/>
    <col min="4" max="4" width="13.00390625" style="68" customWidth="1"/>
    <col min="5" max="5" width="13.00390625" style="35" customWidth="1"/>
    <col min="6" max="6" width="9.57421875" style="35" customWidth="1"/>
    <col min="7" max="7" width="13.00390625" style="68" customWidth="1"/>
    <col min="8" max="8" width="13.00390625" style="35" customWidth="1"/>
    <col min="9" max="9" width="9.57421875" style="35" customWidth="1"/>
    <col min="10" max="10" width="13.00390625" style="69" customWidth="1"/>
    <col min="11" max="16384" width="9.140625" style="35" customWidth="1"/>
  </cols>
  <sheetData>
    <row r="1" spans="1:4" ht="15">
      <c r="A1" s="2" t="s">
        <v>47</v>
      </c>
      <c r="B1" s="2"/>
      <c r="C1" s="2"/>
      <c r="D1" s="3"/>
    </row>
    <row r="2" spans="1:4" ht="17.25">
      <c r="A2" s="2" t="s">
        <v>190</v>
      </c>
      <c r="B2" s="2"/>
      <c r="C2" s="2"/>
      <c r="D2" s="3"/>
    </row>
    <row r="3" spans="1:10" ht="15" customHeight="1">
      <c r="A3" s="155" t="s">
        <v>180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30">
      <c r="A4" s="88"/>
      <c r="B4" s="70" t="s">
        <v>15</v>
      </c>
      <c r="C4" s="71"/>
      <c r="D4" s="72"/>
      <c r="E4" s="70" t="s">
        <v>9</v>
      </c>
      <c r="F4" s="71"/>
      <c r="G4" s="73"/>
      <c r="H4" s="71" t="s">
        <v>16</v>
      </c>
      <c r="I4" s="71"/>
      <c r="J4" s="74"/>
    </row>
    <row r="5" spans="1:10" ht="15">
      <c r="A5" s="57"/>
      <c r="B5" s="75"/>
      <c r="C5" s="152" t="s">
        <v>10</v>
      </c>
      <c r="D5" s="156"/>
      <c r="E5" s="75"/>
      <c r="F5" s="157" t="s">
        <v>10</v>
      </c>
      <c r="G5" s="158"/>
      <c r="H5" s="76"/>
      <c r="I5" s="157" t="s">
        <v>10</v>
      </c>
      <c r="J5" s="159"/>
    </row>
    <row r="6" spans="1:10" ht="60" customHeight="1">
      <c r="A6" s="77" t="s">
        <v>0</v>
      </c>
      <c r="B6" s="78" t="s">
        <v>11</v>
      </c>
      <c r="C6" s="79" t="s">
        <v>12</v>
      </c>
      <c r="D6" s="80" t="s">
        <v>13</v>
      </c>
      <c r="E6" s="78" t="s">
        <v>11</v>
      </c>
      <c r="F6" s="79" t="s">
        <v>12</v>
      </c>
      <c r="G6" s="80" t="s">
        <v>13</v>
      </c>
      <c r="H6" s="78" t="s">
        <v>11</v>
      </c>
      <c r="I6" s="79" t="s">
        <v>12</v>
      </c>
      <c r="J6" s="105" t="s">
        <v>13</v>
      </c>
    </row>
    <row r="7" spans="1:10" ht="15">
      <c r="A7" s="57">
        <v>1975</v>
      </c>
      <c r="B7" s="29">
        <f>36.36743329/100</f>
        <v>0.3636743329</v>
      </c>
      <c r="C7" s="12">
        <v>9108.98507463</v>
      </c>
      <c r="D7" s="13">
        <v>20114.99762127</v>
      </c>
      <c r="E7" s="29">
        <f>29.17688688/100</f>
        <v>0.2917688688</v>
      </c>
      <c r="F7" s="12">
        <v>15318.54766791</v>
      </c>
      <c r="G7" s="13">
        <v>23504.43470149</v>
      </c>
      <c r="H7" s="29">
        <f>4.13263737/100</f>
        <v>0.0413263737</v>
      </c>
      <c r="I7" s="12">
        <v>16542.56753731</v>
      </c>
      <c r="J7" s="12">
        <v>24781.31921642</v>
      </c>
    </row>
    <row r="8" spans="1:10" ht="15">
      <c r="A8" s="57">
        <v>1976</v>
      </c>
      <c r="B8" s="81">
        <v>36.31293932</v>
      </c>
      <c r="C8" s="82">
        <v>9762.37605634</v>
      </c>
      <c r="D8" s="83">
        <v>20975.29383803</v>
      </c>
      <c r="E8" s="81">
        <v>27.88914108</v>
      </c>
      <c r="F8" s="82">
        <v>16381.91170775</v>
      </c>
      <c r="G8" s="83">
        <v>23208.66760563</v>
      </c>
      <c r="H8" s="81">
        <v>5.74422521</v>
      </c>
      <c r="I8" s="82">
        <v>16842.40114437</v>
      </c>
      <c r="J8" s="82">
        <v>24643.8596831</v>
      </c>
    </row>
    <row r="9" spans="1:10" ht="15">
      <c r="A9" s="57">
        <v>1977</v>
      </c>
      <c r="B9" s="81">
        <v>35.1685898</v>
      </c>
      <c r="C9" s="82">
        <v>9808.425</v>
      </c>
      <c r="D9" s="83">
        <v>21647.47944811</v>
      </c>
      <c r="E9" s="81">
        <v>29.5181059</v>
      </c>
      <c r="F9" s="82">
        <v>17354.61029654</v>
      </c>
      <c r="G9" s="83">
        <v>23918.69629325</v>
      </c>
      <c r="H9" s="81">
        <v>6.39705955</v>
      </c>
      <c r="I9" s="82">
        <v>16837.52693575</v>
      </c>
      <c r="J9" s="82">
        <v>24873.86416804</v>
      </c>
    </row>
    <row r="10" spans="1:10" ht="15">
      <c r="A10" s="57">
        <v>1978</v>
      </c>
      <c r="B10" s="81">
        <v>37.34669761</v>
      </c>
      <c r="C10" s="82">
        <v>9360.4601227</v>
      </c>
      <c r="D10" s="83">
        <v>21024.26203988</v>
      </c>
      <c r="E10" s="81">
        <v>27.48123402</v>
      </c>
      <c r="F10" s="82">
        <v>14963.36411043</v>
      </c>
      <c r="G10" s="83">
        <v>23401.15030675</v>
      </c>
      <c r="H10" s="81">
        <v>6.59778011</v>
      </c>
      <c r="I10" s="82">
        <v>15805.80552147</v>
      </c>
      <c r="J10" s="82">
        <v>24905.50996933</v>
      </c>
    </row>
    <row r="11" spans="1:10" ht="15">
      <c r="A11" s="57">
        <v>1979</v>
      </c>
      <c r="B11" s="81">
        <v>32.27580366</v>
      </c>
      <c r="C11" s="82">
        <v>8628.15809129</v>
      </c>
      <c r="D11" s="83">
        <v>20626.7846473</v>
      </c>
      <c r="E11" s="81">
        <v>29.1568262</v>
      </c>
      <c r="F11" s="82">
        <v>14996.77582988</v>
      </c>
      <c r="G11" s="83">
        <v>22830.55248963</v>
      </c>
      <c r="H11" s="81">
        <v>7.92813212</v>
      </c>
      <c r="I11" s="82">
        <v>14045.62842324</v>
      </c>
      <c r="J11" s="82">
        <v>23403.35124481</v>
      </c>
    </row>
    <row r="12" spans="1:10" ht="15">
      <c r="A12" s="57">
        <v>1980</v>
      </c>
      <c r="B12" s="81">
        <v>32.57355768</v>
      </c>
      <c r="C12" s="82">
        <v>8402.3267231</v>
      </c>
      <c r="D12" s="83">
        <v>20842.408948</v>
      </c>
      <c r="E12" s="81">
        <v>28.01086533</v>
      </c>
      <c r="F12" s="82">
        <v>15173.21045949</v>
      </c>
      <c r="G12" s="83">
        <v>22576.6407497</v>
      </c>
      <c r="H12" s="81">
        <v>7.4066201</v>
      </c>
      <c r="I12" s="82">
        <v>15022.98065296</v>
      </c>
      <c r="J12" s="82">
        <v>25154.26795647</v>
      </c>
    </row>
    <row r="13" spans="1:10" ht="15">
      <c r="A13" s="57">
        <v>1981</v>
      </c>
      <c r="B13" s="81">
        <v>36.77440172</v>
      </c>
      <c r="C13" s="82">
        <v>7265.5</v>
      </c>
      <c r="D13" s="83">
        <v>19294.47350993</v>
      </c>
      <c r="E13" s="81">
        <v>27.54436929</v>
      </c>
      <c r="F13" s="82">
        <v>15084.33278146</v>
      </c>
      <c r="G13" s="83">
        <v>23730.7589404</v>
      </c>
      <c r="H13" s="81">
        <v>5.05398487</v>
      </c>
      <c r="I13" s="82">
        <v>13461.62425497</v>
      </c>
      <c r="J13" s="82">
        <v>22063.54321192</v>
      </c>
    </row>
    <row r="14" spans="1:10" ht="15">
      <c r="A14" s="57">
        <v>1982</v>
      </c>
      <c r="B14" s="81">
        <v>35.02548759</v>
      </c>
      <c r="C14" s="82">
        <v>7864.71649485</v>
      </c>
      <c r="D14" s="83">
        <v>20681.95731959</v>
      </c>
      <c r="E14" s="81">
        <v>28.39463098</v>
      </c>
      <c r="F14" s="82">
        <v>15729.43298969</v>
      </c>
      <c r="G14" s="83">
        <v>25185.06927835</v>
      </c>
      <c r="H14" s="81">
        <v>4.69962649</v>
      </c>
      <c r="I14" s="82">
        <v>13603.71247423</v>
      </c>
      <c r="J14" s="82">
        <v>24542.40958763</v>
      </c>
    </row>
    <row r="15" spans="1:10" ht="15">
      <c r="A15" s="57">
        <v>1983</v>
      </c>
      <c r="B15" s="81">
        <v>34.11360558</v>
      </c>
      <c r="C15" s="82">
        <v>8392.20015075</v>
      </c>
      <c r="D15" s="83">
        <v>21099.88824121</v>
      </c>
      <c r="E15" s="81">
        <v>29.64562439</v>
      </c>
      <c r="F15" s="82">
        <v>17524.8241206</v>
      </c>
      <c r="G15" s="83">
        <v>26287.2361809</v>
      </c>
      <c r="H15" s="81">
        <v>6.56736641</v>
      </c>
      <c r="I15" s="82">
        <v>14348.44974874</v>
      </c>
      <c r="J15" s="82">
        <v>24668.38055276</v>
      </c>
    </row>
    <row r="16" spans="1:10" ht="15">
      <c r="A16" s="57">
        <v>1984</v>
      </c>
      <c r="B16" s="81">
        <v>31.47585885</v>
      </c>
      <c r="C16" s="82">
        <v>7544.69978303</v>
      </c>
      <c r="D16" s="83">
        <v>20725.59192382</v>
      </c>
      <c r="E16" s="81">
        <v>29.06822869</v>
      </c>
      <c r="F16" s="82">
        <v>17176.56682739</v>
      </c>
      <c r="G16" s="83">
        <v>26010.77025072</v>
      </c>
      <c r="H16" s="81">
        <v>6.35934372</v>
      </c>
      <c r="I16" s="82">
        <v>18391.45371263</v>
      </c>
      <c r="J16" s="82">
        <v>28490.9891514</v>
      </c>
    </row>
    <row r="17" spans="1:10" ht="15">
      <c r="A17" s="57">
        <v>1985</v>
      </c>
      <c r="B17" s="81">
        <v>31.96812938</v>
      </c>
      <c r="C17" s="82">
        <v>7973.14349442</v>
      </c>
      <c r="D17" s="83">
        <v>21658.75260223</v>
      </c>
      <c r="E17" s="81">
        <v>28.68766065</v>
      </c>
      <c r="F17" s="82">
        <v>16847.72216543</v>
      </c>
      <c r="G17" s="83">
        <v>26763.50910781</v>
      </c>
      <c r="H17" s="81">
        <v>6.50698155</v>
      </c>
      <c r="I17" s="82">
        <v>15800.43680297</v>
      </c>
      <c r="J17" s="82">
        <v>26727.04656134</v>
      </c>
    </row>
    <row r="18" spans="1:10" ht="15">
      <c r="A18" s="57">
        <v>1986</v>
      </c>
      <c r="B18" s="81">
        <v>35.26416959</v>
      </c>
      <c r="C18" s="82">
        <v>8364.28246575</v>
      </c>
      <c r="D18" s="83">
        <v>21910.95650685</v>
      </c>
      <c r="E18" s="81">
        <v>26.98305181</v>
      </c>
      <c r="F18" s="82">
        <v>18910.20547945</v>
      </c>
      <c r="G18" s="83">
        <v>27668.61643836</v>
      </c>
      <c r="H18" s="81">
        <v>7.65065196</v>
      </c>
      <c r="I18" s="82">
        <v>15625.80136986</v>
      </c>
      <c r="J18" s="82">
        <v>27867.67123288</v>
      </c>
    </row>
    <row r="19" spans="1:10" ht="15">
      <c r="A19" s="57">
        <v>1987</v>
      </c>
      <c r="B19" s="81">
        <v>36.42438423</v>
      </c>
      <c r="C19" s="82">
        <v>9083.4753304</v>
      </c>
      <c r="D19" s="83">
        <v>22109.52462555</v>
      </c>
      <c r="E19" s="81">
        <v>29.34330441</v>
      </c>
      <c r="F19" s="82">
        <v>18827.56704846</v>
      </c>
      <c r="G19" s="83">
        <v>27520.24169604</v>
      </c>
      <c r="H19" s="81">
        <v>8.65633386</v>
      </c>
      <c r="I19" s="82">
        <v>17187.54845815</v>
      </c>
      <c r="J19" s="82">
        <v>28368.09674009</v>
      </c>
    </row>
    <row r="20" spans="1:10" ht="15">
      <c r="A20" s="57">
        <v>1988</v>
      </c>
      <c r="B20" s="81">
        <v>36.34862006</v>
      </c>
      <c r="C20" s="82">
        <v>9051.08898305</v>
      </c>
      <c r="D20" s="83">
        <v>22263.83173729</v>
      </c>
      <c r="E20" s="81">
        <v>28.72727201</v>
      </c>
      <c r="F20" s="82">
        <v>20725.14661017</v>
      </c>
      <c r="G20" s="83">
        <v>28525.70758475</v>
      </c>
      <c r="H20" s="81">
        <v>9.69267174</v>
      </c>
      <c r="I20" s="82">
        <v>15893.89697034</v>
      </c>
      <c r="J20" s="82">
        <v>27337.98305085</v>
      </c>
    </row>
    <row r="21" spans="1:10" ht="15">
      <c r="A21" s="57">
        <v>1989</v>
      </c>
      <c r="B21" s="81">
        <v>39.65501806</v>
      </c>
      <c r="C21" s="82">
        <v>9484.37550363</v>
      </c>
      <c r="D21" s="83">
        <v>22639.55560032</v>
      </c>
      <c r="E21" s="81">
        <v>26.71828865</v>
      </c>
      <c r="F21" s="82">
        <v>18968.75100725</v>
      </c>
      <c r="G21" s="83">
        <v>27694.37647059</v>
      </c>
      <c r="H21" s="81">
        <v>9.37860556</v>
      </c>
      <c r="I21" s="82">
        <v>17843.79869057</v>
      </c>
      <c r="J21" s="82">
        <v>30293.79790492</v>
      </c>
    </row>
    <row r="22" spans="1:10" ht="15">
      <c r="A22" s="57">
        <v>1990</v>
      </c>
      <c r="B22" s="81">
        <v>41.36721667</v>
      </c>
      <c r="C22" s="82">
        <v>10067.66743649</v>
      </c>
      <c r="D22" s="83">
        <v>23669.08614319</v>
      </c>
      <c r="E22" s="81">
        <v>25.59489323</v>
      </c>
      <c r="F22" s="82">
        <v>19967.5404157</v>
      </c>
      <c r="G22" s="83">
        <v>28390.8221709</v>
      </c>
      <c r="H22" s="81">
        <v>9.55962193</v>
      </c>
      <c r="I22" s="82">
        <v>16110.78481524</v>
      </c>
      <c r="J22" s="82">
        <v>28317.83158199</v>
      </c>
    </row>
    <row r="23" spans="1:10" ht="15">
      <c r="A23" s="57">
        <v>1991</v>
      </c>
      <c r="B23" s="81">
        <v>44.22392752</v>
      </c>
      <c r="C23" s="82">
        <v>10827.73191176</v>
      </c>
      <c r="D23" s="83">
        <v>24586.77253676</v>
      </c>
      <c r="E23" s="81">
        <v>26.81724656</v>
      </c>
      <c r="F23" s="82">
        <v>19995.08338235</v>
      </c>
      <c r="G23" s="83">
        <v>28207.23529412</v>
      </c>
      <c r="H23" s="81">
        <v>8.82736503</v>
      </c>
      <c r="I23" s="82">
        <v>16355.38841912</v>
      </c>
      <c r="J23" s="82">
        <v>29016.590625</v>
      </c>
    </row>
    <row r="24" spans="1:10" ht="15">
      <c r="A24" s="57">
        <v>1992</v>
      </c>
      <c r="B24" s="81">
        <v>45.55926715</v>
      </c>
      <c r="C24" s="82">
        <v>10251.50649073</v>
      </c>
      <c r="D24" s="83">
        <v>24330.61519258</v>
      </c>
      <c r="E24" s="81">
        <v>28.82959812</v>
      </c>
      <c r="F24" s="82">
        <v>19892.80426177</v>
      </c>
      <c r="G24" s="83">
        <v>27797.53352354</v>
      </c>
      <c r="H24" s="81">
        <v>7.430566</v>
      </c>
      <c r="I24" s="82">
        <v>17532.03498573</v>
      </c>
      <c r="J24" s="82">
        <v>28885.80385164</v>
      </c>
    </row>
    <row r="25" spans="1:10" ht="15">
      <c r="A25" s="57">
        <v>1993</v>
      </c>
      <c r="B25" s="81">
        <v>40.84792981</v>
      </c>
      <c r="C25" s="82">
        <v>10995.6097126</v>
      </c>
      <c r="D25" s="83">
        <v>25376.92229917</v>
      </c>
      <c r="E25" s="81">
        <v>30.26113798</v>
      </c>
      <c r="F25" s="82">
        <v>19924.77839335</v>
      </c>
      <c r="G25" s="83">
        <v>27967.1434903</v>
      </c>
      <c r="H25" s="81">
        <v>9.13906774</v>
      </c>
      <c r="I25" s="82">
        <v>16259.8267313</v>
      </c>
      <c r="J25" s="82">
        <v>28164.88182133</v>
      </c>
    </row>
    <row r="26" spans="1:10" ht="15">
      <c r="A26" s="57">
        <v>1994</v>
      </c>
      <c r="B26" s="81">
        <v>42.76953108</v>
      </c>
      <c r="C26" s="82">
        <v>10603.7027027</v>
      </c>
      <c r="D26" s="83">
        <v>25468.03206081</v>
      </c>
      <c r="E26" s="81">
        <v>27.619292</v>
      </c>
      <c r="F26" s="82">
        <v>18556.47972973</v>
      </c>
      <c r="G26" s="83">
        <v>29000.39052365</v>
      </c>
      <c r="H26" s="81">
        <v>10.20244456</v>
      </c>
      <c r="I26" s="82">
        <v>19186.0745777</v>
      </c>
      <c r="J26" s="82">
        <v>31680.03456081</v>
      </c>
    </row>
    <row r="27" spans="1:10" ht="15">
      <c r="A27" s="57">
        <v>1995</v>
      </c>
      <c r="B27" s="81">
        <v>42.58502974</v>
      </c>
      <c r="C27" s="82">
        <v>10443.73937705</v>
      </c>
      <c r="D27" s="83">
        <v>25153.161</v>
      </c>
      <c r="E27" s="81">
        <v>26.53066411</v>
      </c>
      <c r="F27" s="82">
        <v>19250.24001639</v>
      </c>
      <c r="G27" s="83">
        <v>28927.17137705</v>
      </c>
      <c r="H27" s="81">
        <v>10.90658819</v>
      </c>
      <c r="I27" s="82">
        <v>16703.98003279</v>
      </c>
      <c r="J27" s="82">
        <v>27786.60698361</v>
      </c>
    </row>
    <row r="28" spans="1:10" ht="15">
      <c r="A28" s="57">
        <v>1996</v>
      </c>
      <c r="B28" s="81">
        <v>45.77060755</v>
      </c>
      <c r="C28" s="82">
        <v>12017.98085514</v>
      </c>
      <c r="D28" s="83">
        <v>27052.97565412</v>
      </c>
      <c r="E28" s="81">
        <v>26.38386321</v>
      </c>
      <c r="F28" s="82">
        <v>21011.9929164</v>
      </c>
      <c r="G28" s="83">
        <v>31296.82514359</v>
      </c>
      <c r="H28" s="81">
        <v>7.81347932</v>
      </c>
      <c r="I28" s="82">
        <v>19056.28908743</v>
      </c>
      <c r="J28" s="82">
        <v>31805.92016592</v>
      </c>
    </row>
    <row r="29" spans="1:10" ht="15">
      <c r="A29" s="57">
        <v>1997</v>
      </c>
      <c r="B29" s="81">
        <v>37.85353097</v>
      </c>
      <c r="C29" s="82">
        <v>12433.3871491</v>
      </c>
      <c r="D29" s="83">
        <v>26951.24307548</v>
      </c>
      <c r="E29" s="81">
        <v>29.86411835</v>
      </c>
      <c r="F29" s="82">
        <v>20232.80848409</v>
      </c>
      <c r="G29" s="83">
        <v>30645.63424828</v>
      </c>
      <c r="H29" s="81">
        <v>10.64688858</v>
      </c>
      <c r="I29" s="82">
        <v>20404.13468497</v>
      </c>
      <c r="J29" s="82">
        <v>33169.29638178</v>
      </c>
    </row>
    <row r="30" spans="1:10" ht="15">
      <c r="A30" s="57">
        <v>1998</v>
      </c>
      <c r="B30" s="81">
        <v>42.34583672</v>
      </c>
      <c r="C30" s="82">
        <v>12652.66766871</v>
      </c>
      <c r="D30" s="83">
        <v>27981.08972393</v>
      </c>
      <c r="E30" s="81">
        <v>24.39905995</v>
      </c>
      <c r="F30" s="82">
        <v>23401.15030675</v>
      </c>
      <c r="G30" s="83">
        <v>32093.00613497</v>
      </c>
      <c r="H30" s="81">
        <v>10.60214733</v>
      </c>
      <c r="I30" s="82">
        <v>24872.0797546</v>
      </c>
      <c r="J30" s="82">
        <v>36020.38776074</v>
      </c>
    </row>
    <row r="31" spans="1:10" ht="15">
      <c r="A31" s="57">
        <v>1999</v>
      </c>
      <c r="B31" s="81">
        <v>47.15576543</v>
      </c>
      <c r="C31" s="82">
        <v>13731.00812274</v>
      </c>
      <c r="D31" s="83">
        <v>28571.5131769</v>
      </c>
      <c r="E31" s="81">
        <v>27.24767534</v>
      </c>
      <c r="F31" s="82">
        <v>22032.5631769</v>
      </c>
      <c r="G31" s="83">
        <v>31341.32111913</v>
      </c>
      <c r="H31" s="81">
        <v>7.91647653</v>
      </c>
      <c r="I31" s="82">
        <v>21904.0398917</v>
      </c>
      <c r="J31" s="82">
        <v>32470.48998195</v>
      </c>
    </row>
    <row r="32" spans="1:10" ht="15">
      <c r="A32" s="57">
        <v>2000</v>
      </c>
      <c r="B32" s="81">
        <v>39.80979044</v>
      </c>
      <c r="C32" s="82">
        <v>13275.13051044</v>
      </c>
      <c r="D32" s="83">
        <v>28067.4187935</v>
      </c>
      <c r="E32" s="81">
        <v>30.98897753</v>
      </c>
      <c r="F32" s="82">
        <v>19267.9037123</v>
      </c>
      <c r="G32" s="83">
        <v>29755.25681555</v>
      </c>
      <c r="H32" s="81">
        <v>8.64794034</v>
      </c>
      <c r="I32" s="82">
        <v>19975.91067285</v>
      </c>
      <c r="J32" s="82">
        <v>31367.23694896</v>
      </c>
    </row>
    <row r="33" spans="1:10" ht="15">
      <c r="A33" s="57">
        <v>2001</v>
      </c>
      <c r="B33" s="81">
        <v>44.52324954</v>
      </c>
      <c r="C33" s="82">
        <v>13350.96851124</v>
      </c>
      <c r="D33" s="83">
        <v>28139.52640449</v>
      </c>
      <c r="E33" s="81">
        <v>26.79871923</v>
      </c>
      <c r="F33" s="82">
        <v>22041.40449438</v>
      </c>
      <c r="G33" s="83">
        <v>31431.04280899</v>
      </c>
      <c r="H33" s="81">
        <v>9.17565403</v>
      </c>
      <c r="I33" s="82">
        <v>20807.0858427</v>
      </c>
      <c r="J33" s="82">
        <v>31815.54286517</v>
      </c>
    </row>
    <row r="34" spans="1:10" ht="15">
      <c r="A34" s="57">
        <v>2002</v>
      </c>
      <c r="B34" s="81">
        <v>42.6734643</v>
      </c>
      <c r="C34" s="82">
        <v>14539.07726515</v>
      </c>
      <c r="D34" s="83">
        <v>28990.9200667</v>
      </c>
      <c r="E34" s="81">
        <v>29.57408964</v>
      </c>
      <c r="F34" s="82">
        <v>21957.0356448</v>
      </c>
      <c r="G34" s="83">
        <v>31317.17242913</v>
      </c>
      <c r="H34" s="81">
        <v>8.0432363</v>
      </c>
      <c r="I34" s="82">
        <v>21081.66203446</v>
      </c>
      <c r="J34" s="82">
        <v>33451.99360756</v>
      </c>
    </row>
    <row r="35" spans="1:10" ht="15">
      <c r="A35" s="57">
        <v>2003</v>
      </c>
      <c r="B35" s="81">
        <v>44.67856661</v>
      </c>
      <c r="C35" s="82">
        <v>13976.1008982</v>
      </c>
      <c r="D35" s="83">
        <v>29311.96167665</v>
      </c>
      <c r="E35" s="81">
        <v>27.49406342</v>
      </c>
      <c r="F35" s="82">
        <v>22781.31736527</v>
      </c>
      <c r="G35" s="83">
        <v>32815.18248503</v>
      </c>
      <c r="H35" s="81">
        <v>11.24664178</v>
      </c>
      <c r="I35" s="82">
        <v>21749.03892216</v>
      </c>
      <c r="J35" s="82">
        <v>35235.10419162</v>
      </c>
    </row>
    <row r="36" spans="1:10" ht="15">
      <c r="A36" s="57">
        <v>2004</v>
      </c>
      <c r="B36" s="81">
        <v>45.58128557</v>
      </c>
      <c r="C36" s="82">
        <v>15488.49868213</v>
      </c>
      <c r="D36" s="83">
        <v>29872.80988403</v>
      </c>
      <c r="E36" s="81">
        <v>30.77776912</v>
      </c>
      <c r="F36" s="82">
        <v>22060.76963627</v>
      </c>
      <c r="G36" s="83">
        <v>31936.98554296</v>
      </c>
      <c r="H36" s="81">
        <v>8.76559372</v>
      </c>
      <c r="I36" s="82">
        <v>21371.37058513</v>
      </c>
      <c r="J36" s="82">
        <v>31251.60798629</v>
      </c>
    </row>
    <row r="37" spans="1:10" ht="15">
      <c r="A37" s="57">
        <v>2005</v>
      </c>
      <c r="B37" s="81">
        <v>43.90763656</v>
      </c>
      <c r="C37" s="82">
        <v>14631.1107455</v>
      </c>
      <c r="D37" s="83">
        <v>29970.46766067</v>
      </c>
      <c r="E37" s="81">
        <v>30.70916207</v>
      </c>
      <c r="F37" s="82">
        <v>23533.49614396</v>
      </c>
      <c r="G37" s="83">
        <v>33714.53483291</v>
      </c>
      <c r="H37" s="81">
        <v>9.74620451</v>
      </c>
      <c r="I37" s="82">
        <v>20151.39655527</v>
      </c>
      <c r="J37" s="82">
        <v>31853.14735219</v>
      </c>
    </row>
    <row r="38" spans="1:10" ht="15">
      <c r="A38" s="57">
        <v>2006</v>
      </c>
      <c r="B38" s="81">
        <v>44.8164881</v>
      </c>
      <c r="C38" s="82">
        <v>13535.52981764</v>
      </c>
      <c r="D38" s="83">
        <v>29475.22755052</v>
      </c>
      <c r="E38" s="81">
        <v>29.06206789</v>
      </c>
      <c r="F38" s="82">
        <v>21914.6673238</v>
      </c>
      <c r="G38" s="83">
        <v>32472.38058157</v>
      </c>
      <c r="H38" s="81">
        <v>7.63883709</v>
      </c>
      <c r="I38" s="82">
        <v>19755.42804337</v>
      </c>
      <c r="J38" s="82">
        <v>32562.61744702</v>
      </c>
    </row>
    <row r="39" spans="1:10" ht="15">
      <c r="A39" s="57">
        <v>2007</v>
      </c>
      <c r="B39" s="81">
        <v>45.26226972</v>
      </c>
      <c r="C39" s="82">
        <v>14436.70807096</v>
      </c>
      <c r="D39" s="83">
        <v>30047.18327638</v>
      </c>
      <c r="E39" s="81">
        <v>30.62490708</v>
      </c>
      <c r="F39" s="82">
        <v>22194.8694517</v>
      </c>
      <c r="G39" s="83">
        <v>33122.82977845</v>
      </c>
      <c r="H39" s="81">
        <v>6.62996464</v>
      </c>
      <c r="I39" s="82">
        <v>22926.12009964</v>
      </c>
      <c r="J39" s="82">
        <v>34435.7333023</v>
      </c>
    </row>
    <row r="40" spans="1:10" ht="15">
      <c r="A40" s="57">
        <v>2008</v>
      </c>
      <c r="B40" s="81">
        <v>44.76341256</v>
      </c>
      <c r="C40" s="82">
        <v>14941.73159975</v>
      </c>
      <c r="D40" s="83">
        <v>31035.96876357</v>
      </c>
      <c r="E40" s="81">
        <v>30.79937538</v>
      </c>
      <c r="F40" s="82">
        <v>25102.10908759</v>
      </c>
      <c r="G40" s="83">
        <v>35262.48657542</v>
      </c>
      <c r="H40" s="81">
        <v>8.36381021</v>
      </c>
      <c r="I40" s="82">
        <v>20870.61069854</v>
      </c>
      <c r="J40" s="82">
        <v>33896.31424948</v>
      </c>
    </row>
    <row r="41" spans="1:10" ht="15">
      <c r="A41" s="57">
        <v>2009</v>
      </c>
      <c r="B41" s="81">
        <v>40.80691518</v>
      </c>
      <c r="C41" s="82">
        <v>15158.00234593</v>
      </c>
      <c r="D41" s="83">
        <v>32697.83212714</v>
      </c>
      <c r="E41" s="81">
        <v>30.8582061</v>
      </c>
      <c r="F41" s="82">
        <v>26071.76403499</v>
      </c>
      <c r="G41" s="83">
        <v>37149.2321494</v>
      </c>
      <c r="H41" s="81">
        <v>8.37712833</v>
      </c>
      <c r="I41" s="82">
        <v>22900.70994423</v>
      </c>
      <c r="J41" s="82">
        <v>36237.73094166</v>
      </c>
    </row>
    <row r="42" spans="1:10" ht="15">
      <c r="A42" s="61">
        <v>2010</v>
      </c>
      <c r="B42" s="84">
        <v>42.64654052</v>
      </c>
      <c r="C42" s="85">
        <v>15500</v>
      </c>
      <c r="D42" s="86">
        <v>32060</v>
      </c>
      <c r="E42" s="84">
        <v>34.56974099</v>
      </c>
      <c r="F42" s="85">
        <v>24000</v>
      </c>
      <c r="G42" s="86">
        <v>34877</v>
      </c>
      <c r="H42" s="84">
        <v>7.95422442</v>
      </c>
      <c r="I42" s="85">
        <v>20592</v>
      </c>
      <c r="J42" s="85">
        <v>34091</v>
      </c>
    </row>
    <row r="43" spans="1:10" ht="15">
      <c r="A43" s="150" t="s">
        <v>139</v>
      </c>
      <c r="B43" s="150"/>
      <c r="C43" s="150"/>
      <c r="D43" s="150"/>
      <c r="E43" s="150"/>
      <c r="F43" s="150"/>
      <c r="G43" s="150"/>
      <c r="H43" s="150"/>
      <c r="I43" s="150"/>
      <c r="J43" s="150"/>
    </row>
    <row r="44" spans="1:10" ht="36" customHeight="1">
      <c r="A44" s="154" t="s">
        <v>191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0" ht="17.25">
      <c r="A45" s="154" t="s">
        <v>140</v>
      </c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 ht="15">
      <c r="A46" s="145" t="s">
        <v>102</v>
      </c>
      <c r="B46" s="145"/>
      <c r="C46" s="145"/>
      <c r="D46" s="145"/>
      <c r="E46" s="145"/>
      <c r="F46" s="145"/>
      <c r="G46" s="145"/>
      <c r="H46" s="145"/>
      <c r="I46" s="145"/>
      <c r="J46" s="145"/>
    </row>
  </sheetData>
  <mergeCells count="8">
    <mergeCell ref="A44:J44"/>
    <mergeCell ref="A45:J45"/>
    <mergeCell ref="A46:J46"/>
    <mergeCell ref="A3:J3"/>
    <mergeCell ref="C5:D5"/>
    <mergeCell ref="F5:G5"/>
    <mergeCell ref="I5:J5"/>
    <mergeCell ref="A43:J43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SheetLayoutView="100" workbookViewId="0" topLeftCell="A1"/>
  </sheetViews>
  <sheetFormatPr defaultColWidth="9.140625" defaultRowHeight="15"/>
  <cols>
    <col min="1" max="1" width="9.57421875" style="35" customWidth="1"/>
    <col min="2" max="2" width="13.00390625" style="35" customWidth="1"/>
    <col min="3" max="3" width="9.57421875" style="35" customWidth="1"/>
    <col min="4" max="4" width="14.00390625" style="68" bestFit="1" customWidth="1"/>
    <col min="5" max="5" width="13.00390625" style="35" customWidth="1"/>
    <col min="6" max="6" width="9.57421875" style="35" customWidth="1"/>
    <col min="7" max="7" width="14.00390625" style="68" bestFit="1" customWidth="1"/>
    <col min="8" max="8" width="13.00390625" style="35" customWidth="1"/>
    <col min="9" max="9" width="10.421875" style="35" bestFit="1" customWidth="1"/>
    <col min="10" max="10" width="14.00390625" style="69" bestFit="1" customWidth="1"/>
    <col min="11" max="16384" width="9.140625" style="35" customWidth="1"/>
  </cols>
  <sheetData>
    <row r="1" spans="1:4" ht="15">
      <c r="A1" s="2" t="s">
        <v>48</v>
      </c>
      <c r="B1" s="2"/>
      <c r="C1" s="2"/>
      <c r="D1" s="3"/>
    </row>
    <row r="2" spans="1:10" ht="15">
      <c r="A2" s="161" t="s">
        <v>192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5" customHeight="1">
      <c r="A3" s="155" t="s">
        <v>198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30">
      <c r="A4" s="88"/>
      <c r="B4" s="70" t="s">
        <v>15</v>
      </c>
      <c r="C4" s="71"/>
      <c r="D4" s="72"/>
      <c r="E4" s="70" t="s">
        <v>9</v>
      </c>
      <c r="F4" s="71"/>
      <c r="G4" s="73"/>
      <c r="H4" s="71" t="s">
        <v>16</v>
      </c>
      <c r="I4" s="71"/>
      <c r="J4" s="74"/>
    </row>
    <row r="5" spans="1:10" ht="15">
      <c r="A5" s="57"/>
      <c r="B5" s="75"/>
      <c r="C5" s="152" t="s">
        <v>10</v>
      </c>
      <c r="D5" s="156"/>
      <c r="E5" s="75"/>
      <c r="F5" s="157" t="s">
        <v>10</v>
      </c>
      <c r="G5" s="158"/>
      <c r="H5" s="76"/>
      <c r="I5" s="157" t="s">
        <v>10</v>
      </c>
      <c r="J5" s="159"/>
    </row>
    <row r="6" spans="1:10" ht="45">
      <c r="A6" s="77" t="s">
        <v>0</v>
      </c>
      <c r="B6" s="78" t="s">
        <v>11</v>
      </c>
      <c r="C6" s="79" t="s">
        <v>12</v>
      </c>
      <c r="D6" s="80" t="s">
        <v>13</v>
      </c>
      <c r="E6" s="78" t="s">
        <v>11</v>
      </c>
      <c r="F6" s="79" t="s">
        <v>12</v>
      </c>
      <c r="G6" s="80" t="s">
        <v>13</v>
      </c>
      <c r="H6" s="78" t="s">
        <v>11</v>
      </c>
      <c r="I6" s="79" t="s">
        <v>12</v>
      </c>
      <c r="J6" s="105" t="s">
        <v>13</v>
      </c>
    </row>
    <row r="7" spans="1:10" ht="15">
      <c r="A7" s="57">
        <v>1975</v>
      </c>
      <c r="B7" s="29">
        <f>17.49686492/100</f>
        <v>0.1749686492</v>
      </c>
      <c r="C7" s="12">
        <v>4025.84608209</v>
      </c>
      <c r="D7" s="13">
        <v>13809.87201493</v>
      </c>
      <c r="E7" s="29">
        <f>10.00671698/100</f>
        <v>0.10006716980000001</v>
      </c>
      <c r="F7" s="12">
        <v>7954.09589552</v>
      </c>
      <c r="G7" s="13">
        <v>13045.36791045</v>
      </c>
      <c r="H7" s="29">
        <f>0.85933009/100</f>
        <v>0.0085933009</v>
      </c>
      <c r="I7" s="12">
        <v>12199.53358209</v>
      </c>
      <c r="J7" s="12">
        <v>17309.10489739</v>
      </c>
    </row>
    <row r="8" spans="1:10" ht="15">
      <c r="A8" s="57">
        <v>1976</v>
      </c>
      <c r="B8" s="81">
        <v>16.86070172</v>
      </c>
      <c r="C8" s="82">
        <v>4146.32363556</v>
      </c>
      <c r="D8" s="83">
        <v>13841.54498239</v>
      </c>
      <c r="E8" s="81">
        <v>10.96631503</v>
      </c>
      <c r="F8" s="82">
        <v>7995.24784331</v>
      </c>
      <c r="G8" s="83">
        <v>13446.2915493</v>
      </c>
      <c r="H8" s="81">
        <v>0.97707308</v>
      </c>
      <c r="I8" s="82">
        <v>11281.99119718</v>
      </c>
      <c r="J8" s="82">
        <v>18289.10545775</v>
      </c>
    </row>
    <row r="9" spans="1:10" ht="15">
      <c r="A9" s="57">
        <v>1977</v>
      </c>
      <c r="B9" s="81">
        <v>18.02662434</v>
      </c>
      <c r="C9" s="82">
        <v>3942.76062603</v>
      </c>
      <c r="D9" s="83">
        <v>13765.54905272</v>
      </c>
      <c r="E9" s="81">
        <v>9.78873374</v>
      </c>
      <c r="F9" s="82">
        <v>8402.60461285</v>
      </c>
      <c r="G9" s="83">
        <v>13551.89308072</v>
      </c>
      <c r="H9" s="81">
        <v>0.94524371</v>
      </c>
      <c r="I9" s="82">
        <v>10830.02372323</v>
      </c>
      <c r="J9" s="82">
        <v>18381.59530478</v>
      </c>
    </row>
    <row r="10" spans="1:10" ht="15">
      <c r="A10" s="57">
        <v>1978</v>
      </c>
      <c r="B10" s="81">
        <v>19.18816128</v>
      </c>
      <c r="C10" s="82">
        <v>4011.62576687</v>
      </c>
      <c r="D10" s="83">
        <v>14206.16974693</v>
      </c>
      <c r="E10" s="81">
        <v>9.65270946</v>
      </c>
      <c r="F10" s="82">
        <v>7271.07170245</v>
      </c>
      <c r="G10" s="83">
        <v>13601.08286043</v>
      </c>
      <c r="H10" s="81">
        <v>1.20622765</v>
      </c>
      <c r="I10" s="82">
        <v>9604.50069018</v>
      </c>
      <c r="J10" s="82">
        <v>19091.99562883</v>
      </c>
    </row>
    <row r="11" spans="1:10" ht="15">
      <c r="A11" s="57">
        <v>1979</v>
      </c>
      <c r="B11" s="81">
        <v>19.75941451</v>
      </c>
      <c r="C11" s="82">
        <v>3457.89564315</v>
      </c>
      <c r="D11" s="83">
        <v>13394.4466805</v>
      </c>
      <c r="E11" s="81">
        <v>9.44803815</v>
      </c>
      <c r="F11" s="82">
        <v>6870.57033195</v>
      </c>
      <c r="G11" s="83">
        <v>13151.76089212</v>
      </c>
      <c r="H11" s="81">
        <v>1.36583667</v>
      </c>
      <c r="I11" s="82">
        <v>9996.84564315</v>
      </c>
      <c r="J11" s="82">
        <v>19805.27064315</v>
      </c>
    </row>
    <row r="12" spans="1:10" ht="15">
      <c r="A12" s="57">
        <v>1980</v>
      </c>
      <c r="B12" s="81">
        <v>19.84198455</v>
      </c>
      <c r="C12" s="82">
        <v>3684.58367594</v>
      </c>
      <c r="D12" s="83">
        <v>13684.0904474</v>
      </c>
      <c r="E12" s="81">
        <v>9.76845115</v>
      </c>
      <c r="F12" s="82">
        <v>7116.14873035</v>
      </c>
      <c r="G12" s="83">
        <v>13178.05320435</v>
      </c>
      <c r="H12" s="81">
        <v>1.07295396</v>
      </c>
      <c r="I12" s="82">
        <v>9232.54407497</v>
      </c>
      <c r="J12" s="82">
        <v>17268.52091898</v>
      </c>
    </row>
    <row r="13" spans="1:10" ht="15">
      <c r="A13" s="57">
        <v>1981</v>
      </c>
      <c r="B13" s="81">
        <v>20.58732988</v>
      </c>
      <c r="C13" s="82">
        <v>3117.90993377</v>
      </c>
      <c r="D13" s="83">
        <v>13292.01572848</v>
      </c>
      <c r="E13" s="81">
        <v>9.52099092</v>
      </c>
      <c r="F13" s="82">
        <v>6801.78307119</v>
      </c>
      <c r="G13" s="83">
        <v>13421.92864238</v>
      </c>
      <c r="H13" s="81">
        <v>0.8208214</v>
      </c>
      <c r="I13" s="82">
        <v>6626.76150662</v>
      </c>
      <c r="J13" s="82">
        <v>15985.30289735</v>
      </c>
    </row>
    <row r="14" spans="1:10" ht="15">
      <c r="A14" s="57">
        <v>1982</v>
      </c>
      <c r="B14" s="81">
        <v>20.96212578</v>
      </c>
      <c r="C14" s="82">
        <v>2811.07438144</v>
      </c>
      <c r="D14" s="83">
        <v>13426.19458763</v>
      </c>
      <c r="E14" s="81">
        <v>9.04327058</v>
      </c>
      <c r="F14" s="82">
        <v>6131.1082732</v>
      </c>
      <c r="G14" s="83">
        <v>13466.64170103</v>
      </c>
      <c r="H14" s="81">
        <v>0.85453297</v>
      </c>
      <c r="I14" s="82">
        <v>8871.40020619</v>
      </c>
      <c r="J14" s="82">
        <v>16960.8228866</v>
      </c>
    </row>
    <row r="15" spans="1:10" ht="15">
      <c r="A15" s="57">
        <v>1983</v>
      </c>
      <c r="B15" s="81">
        <v>21.14058326</v>
      </c>
      <c r="C15" s="82">
        <v>3285.90452261</v>
      </c>
      <c r="D15" s="83">
        <v>13668.26751256</v>
      </c>
      <c r="E15" s="81">
        <v>9.16150684</v>
      </c>
      <c r="F15" s="82">
        <v>7297.99394472</v>
      </c>
      <c r="G15" s="83">
        <v>13669.36281407</v>
      </c>
      <c r="H15" s="81">
        <v>1.34909796</v>
      </c>
      <c r="I15" s="82">
        <v>9220.24809045</v>
      </c>
      <c r="J15" s="82">
        <v>18488.68944724</v>
      </c>
    </row>
    <row r="16" spans="1:10" ht="15">
      <c r="A16" s="57">
        <v>1984</v>
      </c>
      <c r="B16" s="81">
        <v>21.81236548</v>
      </c>
      <c r="C16" s="82">
        <v>3178.04320154</v>
      </c>
      <c r="D16" s="83">
        <v>13872.41080039</v>
      </c>
      <c r="E16" s="81">
        <v>9.86410641</v>
      </c>
      <c r="F16" s="82">
        <v>7151.64814368</v>
      </c>
      <c r="G16" s="83">
        <v>13452.03471553</v>
      </c>
      <c r="H16" s="81">
        <v>1.40496672</v>
      </c>
      <c r="I16" s="82">
        <v>7760.14252652</v>
      </c>
      <c r="J16" s="82">
        <v>17200.73845227</v>
      </c>
    </row>
    <row r="17" spans="1:10" ht="15">
      <c r="A17" s="57">
        <v>1985</v>
      </c>
      <c r="B17" s="81">
        <v>22.76170159</v>
      </c>
      <c r="C17" s="82">
        <v>3257.32081784</v>
      </c>
      <c r="D17" s="83">
        <v>14108.97978625</v>
      </c>
      <c r="E17" s="81">
        <v>9.98604296</v>
      </c>
      <c r="F17" s="82">
        <v>6854.95873606</v>
      </c>
      <c r="G17" s="83">
        <v>13744.35432156</v>
      </c>
      <c r="H17" s="81">
        <v>1.30821629</v>
      </c>
      <c r="I17" s="82">
        <v>8021.76022305</v>
      </c>
      <c r="J17" s="82">
        <v>17534.43345725</v>
      </c>
    </row>
    <row r="18" spans="1:10" ht="15">
      <c r="A18" s="57">
        <v>1986</v>
      </c>
      <c r="B18" s="81">
        <v>24.34287083</v>
      </c>
      <c r="C18" s="82">
        <v>3308.29068493</v>
      </c>
      <c r="D18" s="83">
        <v>14379.71835616</v>
      </c>
      <c r="E18" s="81">
        <v>9.16233826</v>
      </c>
      <c r="F18" s="82">
        <v>7144.07657534</v>
      </c>
      <c r="G18" s="83">
        <v>13997.53315068</v>
      </c>
      <c r="H18" s="81">
        <v>1.33036957</v>
      </c>
      <c r="I18" s="82">
        <v>7548.15780822</v>
      </c>
      <c r="J18" s="82">
        <v>18715.13178082</v>
      </c>
    </row>
    <row r="19" spans="1:10" ht="15">
      <c r="A19" s="57">
        <v>1987</v>
      </c>
      <c r="B19" s="81">
        <v>24.11224482</v>
      </c>
      <c r="C19" s="82">
        <v>3341.48986784</v>
      </c>
      <c r="D19" s="83">
        <v>14253.18264317</v>
      </c>
      <c r="E19" s="81">
        <v>8.65143595</v>
      </c>
      <c r="F19" s="82">
        <v>7312.86977974</v>
      </c>
      <c r="G19" s="83">
        <v>13826.85462555</v>
      </c>
      <c r="H19" s="81">
        <v>1.53888293</v>
      </c>
      <c r="I19" s="82">
        <v>10370.14096916</v>
      </c>
      <c r="J19" s="82">
        <v>19749.35735683</v>
      </c>
    </row>
    <row r="20" spans="1:10" ht="15">
      <c r="A20" s="57">
        <v>1988</v>
      </c>
      <c r="B20" s="81">
        <v>26.35862195</v>
      </c>
      <c r="C20" s="82">
        <v>3369.22169492</v>
      </c>
      <c r="D20" s="83">
        <v>13973.77309322</v>
      </c>
      <c r="E20" s="81">
        <v>8.60558115</v>
      </c>
      <c r="F20" s="82">
        <v>6716.27745763</v>
      </c>
      <c r="G20" s="83">
        <v>14777.28813559</v>
      </c>
      <c r="H20" s="81">
        <v>1.48892297</v>
      </c>
      <c r="I20" s="82">
        <v>8212.47788136</v>
      </c>
      <c r="J20" s="82">
        <v>17892.52519068</v>
      </c>
    </row>
    <row r="21" spans="1:10" ht="15">
      <c r="A21" s="57">
        <v>1989</v>
      </c>
      <c r="B21" s="81">
        <v>27.13285218</v>
      </c>
      <c r="C21" s="82">
        <v>3450.3806809</v>
      </c>
      <c r="D21" s="83">
        <v>14050.92667204</v>
      </c>
      <c r="E21" s="81">
        <v>9.38434841</v>
      </c>
      <c r="F21" s="82">
        <v>7239.73996777</v>
      </c>
      <c r="G21" s="83">
        <v>14180.89774376</v>
      </c>
      <c r="H21" s="81">
        <v>1.49593571</v>
      </c>
      <c r="I21" s="82">
        <v>7759.62425463</v>
      </c>
      <c r="J21" s="82">
        <v>19149.65668815</v>
      </c>
    </row>
    <row r="22" spans="1:10" ht="15">
      <c r="A22" s="57">
        <v>1990</v>
      </c>
      <c r="B22" s="81">
        <v>26.3442817</v>
      </c>
      <c r="C22" s="82">
        <v>3634.42794457</v>
      </c>
      <c r="D22" s="83">
        <v>14353.97684758</v>
      </c>
      <c r="E22" s="81">
        <v>9.15725119</v>
      </c>
      <c r="F22" s="82">
        <v>8054.13394919</v>
      </c>
      <c r="G22" s="83">
        <v>14994.11270208</v>
      </c>
      <c r="H22" s="81">
        <v>1.61937519</v>
      </c>
      <c r="I22" s="82">
        <v>6976.89353349</v>
      </c>
      <c r="J22" s="82">
        <v>17256.82095843</v>
      </c>
    </row>
    <row r="23" spans="1:10" ht="15">
      <c r="A23" s="57">
        <v>1991</v>
      </c>
      <c r="B23" s="81">
        <v>27.36785577</v>
      </c>
      <c r="C23" s="82">
        <v>3654.11911765</v>
      </c>
      <c r="D23" s="83">
        <v>14352.03363971</v>
      </c>
      <c r="E23" s="81">
        <v>8.86442309</v>
      </c>
      <c r="F23" s="82">
        <v>8013.41911765</v>
      </c>
      <c r="G23" s="83">
        <v>14379.27926471</v>
      </c>
      <c r="H23" s="81">
        <v>1.59713534</v>
      </c>
      <c r="I23" s="82">
        <v>7423.63147059</v>
      </c>
      <c r="J23" s="82">
        <v>16231.98176471</v>
      </c>
    </row>
    <row r="24" spans="1:10" ht="15">
      <c r="A24" s="57">
        <v>1992</v>
      </c>
      <c r="B24" s="81">
        <v>27.7029281</v>
      </c>
      <c r="C24" s="82">
        <v>3553.9799572</v>
      </c>
      <c r="D24" s="83">
        <v>14491.09675464</v>
      </c>
      <c r="E24" s="81">
        <v>8.72653486</v>
      </c>
      <c r="F24" s="82">
        <v>7462.42510699</v>
      </c>
      <c r="G24" s="83">
        <v>14924.85021398</v>
      </c>
      <c r="H24" s="81">
        <v>1.20974099</v>
      </c>
      <c r="I24" s="82">
        <v>5425.02758559</v>
      </c>
      <c r="J24" s="82">
        <v>16790.45649073</v>
      </c>
    </row>
    <row r="25" spans="1:10" ht="15">
      <c r="A25" s="57">
        <v>1993</v>
      </c>
      <c r="B25" s="81">
        <v>28.73231586</v>
      </c>
      <c r="C25" s="82">
        <v>3773.63227147</v>
      </c>
      <c r="D25" s="83">
        <v>14875.65841413</v>
      </c>
      <c r="E25" s="81">
        <v>7.55380621</v>
      </c>
      <c r="F25" s="82">
        <v>8279.3492036</v>
      </c>
      <c r="G25" s="83">
        <v>14987.35792936</v>
      </c>
      <c r="H25" s="81">
        <v>1.46876686</v>
      </c>
      <c r="I25" s="82">
        <v>9294.45628463</v>
      </c>
      <c r="J25" s="82">
        <v>19698.36045706</v>
      </c>
    </row>
    <row r="26" spans="1:10" ht="15">
      <c r="A26" s="57">
        <v>1994</v>
      </c>
      <c r="B26" s="81">
        <v>25.35885976</v>
      </c>
      <c r="C26" s="82">
        <v>3376.98476351</v>
      </c>
      <c r="D26" s="83">
        <v>14714.11023649</v>
      </c>
      <c r="E26" s="81">
        <v>7.72272982</v>
      </c>
      <c r="F26" s="82">
        <v>8836.41891892</v>
      </c>
      <c r="G26" s="83">
        <v>15562.4064527</v>
      </c>
      <c r="H26" s="81">
        <v>1.35143608</v>
      </c>
      <c r="I26" s="82">
        <v>8765.72756757</v>
      </c>
      <c r="J26" s="82">
        <v>20103.58940878</v>
      </c>
    </row>
    <row r="27" spans="1:10" ht="15">
      <c r="A27" s="57">
        <v>1995</v>
      </c>
      <c r="B27" s="81">
        <v>26.66994622</v>
      </c>
      <c r="C27" s="82">
        <v>3678.96334426</v>
      </c>
      <c r="D27" s="83">
        <v>15080.31944262</v>
      </c>
      <c r="E27" s="81">
        <v>7.24643685</v>
      </c>
      <c r="F27" s="82">
        <v>7882.47196721</v>
      </c>
      <c r="G27" s="83">
        <v>15831.40539344</v>
      </c>
      <c r="H27" s="81">
        <v>2.18335288</v>
      </c>
      <c r="I27" s="82">
        <v>10373.70472131</v>
      </c>
      <c r="J27" s="82">
        <v>19239.52042623</v>
      </c>
    </row>
    <row r="28" spans="1:10" ht="15">
      <c r="A28" s="57">
        <v>1996</v>
      </c>
      <c r="B28" s="81">
        <v>26.93059426</v>
      </c>
      <c r="C28" s="82">
        <v>3688.85245692</v>
      </c>
      <c r="D28" s="83">
        <v>15249.20417996</v>
      </c>
      <c r="E28" s="81">
        <v>6.64315264</v>
      </c>
      <c r="F28" s="82">
        <v>8345.82003829</v>
      </c>
      <c r="G28" s="83">
        <v>16299.38653478</v>
      </c>
      <c r="H28" s="81">
        <v>1.27306815</v>
      </c>
      <c r="I28" s="82">
        <v>10348.81684748</v>
      </c>
      <c r="J28" s="82">
        <v>20781.09189534</v>
      </c>
    </row>
    <row r="29" spans="1:10" ht="15">
      <c r="A29" s="57">
        <v>1997</v>
      </c>
      <c r="B29" s="81">
        <v>24.20323332</v>
      </c>
      <c r="C29" s="82">
        <v>3573.37504679</v>
      </c>
      <c r="D29" s="83">
        <v>15199.08153462</v>
      </c>
      <c r="E29" s="81">
        <v>7.85639989</v>
      </c>
      <c r="F29" s="82">
        <v>8158.39051778</v>
      </c>
      <c r="G29" s="83">
        <v>15922.4588272</v>
      </c>
      <c r="H29" s="81">
        <v>1.3316315</v>
      </c>
      <c r="I29" s="82">
        <v>8647.89394885</v>
      </c>
      <c r="J29" s="82">
        <v>19230.00631628</v>
      </c>
    </row>
    <row r="30" spans="1:10" ht="15">
      <c r="A30" s="57">
        <v>1998</v>
      </c>
      <c r="B30" s="81">
        <v>25.13376323</v>
      </c>
      <c r="C30" s="82">
        <v>3819.06773006</v>
      </c>
      <c r="D30" s="83">
        <v>15520.98009202</v>
      </c>
      <c r="E30" s="81">
        <v>6.89093231</v>
      </c>
      <c r="F30" s="82">
        <v>7525.80993865</v>
      </c>
      <c r="G30" s="83">
        <v>16237.05529141</v>
      </c>
      <c r="H30" s="81">
        <v>1.3586386</v>
      </c>
      <c r="I30" s="82">
        <v>8777.43717791</v>
      </c>
      <c r="J30" s="82">
        <v>18818.53647239</v>
      </c>
    </row>
    <row r="31" spans="1:10" ht="15">
      <c r="A31" s="57">
        <v>1999</v>
      </c>
      <c r="B31" s="81">
        <v>26.05617073</v>
      </c>
      <c r="C31" s="82">
        <v>3839.96101083</v>
      </c>
      <c r="D31" s="83">
        <v>15713.93880866</v>
      </c>
      <c r="E31" s="81">
        <v>6.99854637</v>
      </c>
      <c r="F31" s="82">
        <v>9442.52707581</v>
      </c>
      <c r="G31" s="83">
        <v>17334.90595668</v>
      </c>
      <c r="H31" s="81">
        <v>0.84704842</v>
      </c>
      <c r="I31" s="82">
        <v>14950.66787004</v>
      </c>
      <c r="J31" s="82">
        <v>22882.39061372</v>
      </c>
    </row>
    <row r="32" spans="1:10" ht="15">
      <c r="A32" s="57">
        <v>2000</v>
      </c>
      <c r="B32" s="81">
        <v>24.23868483</v>
      </c>
      <c r="C32" s="82">
        <v>3911.73845708</v>
      </c>
      <c r="D32" s="83">
        <v>15798.66960557</v>
      </c>
      <c r="E32" s="81">
        <v>7.21757607</v>
      </c>
      <c r="F32" s="82">
        <v>7585.78886311</v>
      </c>
      <c r="G32" s="83">
        <v>15973.77489849</v>
      </c>
      <c r="H32" s="81">
        <v>1.37050206</v>
      </c>
      <c r="I32" s="82">
        <v>11378.68329466</v>
      </c>
      <c r="J32" s="82">
        <v>22758.63088747</v>
      </c>
    </row>
    <row r="33" spans="1:10" ht="15">
      <c r="A33" s="57">
        <v>2001</v>
      </c>
      <c r="B33" s="81">
        <v>24.25344295</v>
      </c>
      <c r="C33" s="82">
        <v>3673.56741573</v>
      </c>
      <c r="D33" s="83">
        <v>15811.0341573</v>
      </c>
      <c r="E33" s="81">
        <v>7.03614726</v>
      </c>
      <c r="F33" s="82">
        <v>8816.56179775</v>
      </c>
      <c r="G33" s="83">
        <v>16200.43230337</v>
      </c>
      <c r="H33" s="81">
        <v>1.02711839</v>
      </c>
      <c r="I33" s="82">
        <v>8816.56179775</v>
      </c>
      <c r="J33" s="82">
        <v>20571.97752809</v>
      </c>
    </row>
    <row r="34" spans="1:10" ht="15">
      <c r="A34" s="57">
        <v>2002</v>
      </c>
      <c r="B34" s="81">
        <v>24.43159373</v>
      </c>
      <c r="C34" s="82">
        <v>3831.04685937</v>
      </c>
      <c r="D34" s="83">
        <v>15760.35975542</v>
      </c>
      <c r="E34" s="81">
        <v>7.07576198</v>
      </c>
      <c r="F34" s="82">
        <v>9159.61867704</v>
      </c>
      <c r="G34" s="83">
        <v>17701.32657032</v>
      </c>
      <c r="H34" s="81">
        <v>1.52265274</v>
      </c>
      <c r="I34" s="82">
        <v>9370.43529739</v>
      </c>
      <c r="J34" s="82">
        <v>19359.38717343</v>
      </c>
    </row>
    <row r="35" spans="1:10" ht="15">
      <c r="A35" s="57">
        <v>2003</v>
      </c>
      <c r="B35" s="81">
        <v>24.46893596</v>
      </c>
      <c r="C35" s="82">
        <v>3915.53892216</v>
      </c>
      <c r="D35" s="83">
        <v>15885.22275449</v>
      </c>
      <c r="E35" s="81">
        <v>6.4585818</v>
      </c>
      <c r="F35" s="82">
        <v>8258.22754491</v>
      </c>
      <c r="G35" s="83">
        <v>16141.51257485</v>
      </c>
      <c r="H35" s="81">
        <v>0.9820731</v>
      </c>
      <c r="I35" s="82">
        <v>9062.69281437</v>
      </c>
      <c r="J35" s="82">
        <v>21110.68742515</v>
      </c>
    </row>
    <row r="36" spans="1:10" ht="15">
      <c r="A36" s="57">
        <v>2004</v>
      </c>
      <c r="B36" s="81">
        <v>25.04165979</v>
      </c>
      <c r="C36" s="82">
        <v>3757.22482868</v>
      </c>
      <c r="D36" s="83">
        <v>15878.00914602</v>
      </c>
      <c r="E36" s="81">
        <v>5.9171304</v>
      </c>
      <c r="F36" s="82">
        <v>9761.89056405</v>
      </c>
      <c r="G36" s="83">
        <v>18497.72554033</v>
      </c>
      <c r="H36" s="81">
        <v>0.97173825</v>
      </c>
      <c r="I36" s="82">
        <v>9844.61845018</v>
      </c>
      <c r="J36" s="82">
        <v>19628.33998419</v>
      </c>
    </row>
    <row r="37" spans="1:10" ht="15">
      <c r="A37" s="57">
        <v>2005</v>
      </c>
      <c r="B37" s="81">
        <v>25.11410943</v>
      </c>
      <c r="C37" s="82">
        <v>4309.99172237</v>
      </c>
      <c r="D37" s="83">
        <v>15978.12323907</v>
      </c>
      <c r="E37" s="81">
        <v>6.46881533</v>
      </c>
      <c r="F37" s="82">
        <v>7866.91156812</v>
      </c>
      <c r="G37" s="83">
        <v>15788.73462725</v>
      </c>
      <c r="H37" s="81">
        <v>1.34577348</v>
      </c>
      <c r="I37" s="82">
        <v>9547.87557841</v>
      </c>
      <c r="J37" s="82">
        <v>19837.61660668</v>
      </c>
    </row>
    <row r="38" spans="1:10" ht="15">
      <c r="A38" s="57">
        <v>2006</v>
      </c>
      <c r="B38" s="81">
        <v>25.75395757</v>
      </c>
      <c r="C38" s="82">
        <v>4215.35071464</v>
      </c>
      <c r="D38" s="83">
        <v>16223.29931</v>
      </c>
      <c r="E38" s="81">
        <v>6.35720496</v>
      </c>
      <c r="F38" s="82">
        <v>7734.58846723</v>
      </c>
      <c r="G38" s="83">
        <v>15997.70714638</v>
      </c>
      <c r="H38" s="81">
        <v>1.18212488</v>
      </c>
      <c r="I38" s="82">
        <v>10183.87481518</v>
      </c>
      <c r="J38" s="82">
        <v>20787.78075407</v>
      </c>
    </row>
    <row r="39" spans="1:10" ht="15">
      <c r="A39" s="57">
        <v>2007</v>
      </c>
      <c r="B39" s="81">
        <v>23.36799642</v>
      </c>
      <c r="C39" s="82">
        <v>4073.66240785</v>
      </c>
      <c r="D39" s="83">
        <v>15685.79716057</v>
      </c>
      <c r="E39" s="81">
        <v>6.24533889</v>
      </c>
      <c r="F39" s="82">
        <v>8787.5614345</v>
      </c>
      <c r="G39" s="83">
        <v>17480.97042505</v>
      </c>
      <c r="H39" s="81">
        <v>1.0820134</v>
      </c>
      <c r="I39" s="82">
        <v>10024.09686492</v>
      </c>
      <c r="J39" s="82">
        <v>19815.95103479</v>
      </c>
    </row>
    <row r="40" spans="1:10" ht="15">
      <c r="A40" s="57">
        <v>2008</v>
      </c>
      <c r="B40" s="81">
        <v>23.17914069</v>
      </c>
      <c r="C40" s="82">
        <v>3825.08328954</v>
      </c>
      <c r="D40" s="83">
        <v>16022.51685214</v>
      </c>
      <c r="E40" s="81">
        <v>6.13894519</v>
      </c>
      <c r="F40" s="82">
        <v>8965.03895985</v>
      </c>
      <c r="G40" s="83">
        <v>18293.6600553</v>
      </c>
      <c r="H40" s="81">
        <v>1.16329095</v>
      </c>
      <c r="I40" s="82">
        <v>10732.14775038</v>
      </c>
      <c r="J40" s="82">
        <v>22823.99307634</v>
      </c>
    </row>
    <row r="41" spans="1:10" ht="15">
      <c r="A41" s="57">
        <v>2009</v>
      </c>
      <c r="B41" s="81">
        <v>23.81223836</v>
      </c>
      <c r="C41" s="82">
        <v>4244.24065686</v>
      </c>
      <c r="D41" s="83">
        <v>16933.50968738</v>
      </c>
      <c r="E41" s="81">
        <v>6.05728301</v>
      </c>
      <c r="F41" s="82">
        <v>9046.29580005</v>
      </c>
      <c r="G41" s="83">
        <v>19038.45094648</v>
      </c>
      <c r="H41" s="81">
        <v>0.96791977</v>
      </c>
      <c r="I41" s="82">
        <v>11071.40491347</v>
      </c>
      <c r="J41" s="82">
        <v>22396.45373285</v>
      </c>
    </row>
    <row r="42" spans="1:10" ht="15">
      <c r="A42" s="61">
        <v>2010</v>
      </c>
      <c r="B42" s="84">
        <v>21.20804044</v>
      </c>
      <c r="C42" s="85">
        <v>4000</v>
      </c>
      <c r="D42" s="86">
        <v>17189</v>
      </c>
      <c r="E42" s="84">
        <v>6.30197916</v>
      </c>
      <c r="F42" s="85">
        <v>9536.5</v>
      </c>
      <c r="G42" s="86">
        <v>19493</v>
      </c>
      <c r="H42" s="84">
        <v>1.19148461</v>
      </c>
      <c r="I42" s="85">
        <v>11808</v>
      </c>
      <c r="J42" s="85">
        <v>22985</v>
      </c>
    </row>
    <row r="43" spans="1:10" ht="15">
      <c r="A43" s="150" t="s">
        <v>139</v>
      </c>
      <c r="B43" s="150"/>
      <c r="C43" s="150"/>
      <c r="D43" s="150"/>
      <c r="E43" s="150"/>
      <c r="F43" s="150"/>
      <c r="G43" s="150"/>
      <c r="H43" s="150"/>
      <c r="I43" s="150"/>
      <c r="J43" s="150"/>
    </row>
    <row r="44" spans="1:10" ht="36" customHeight="1">
      <c r="A44" s="154" t="s">
        <v>183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0" ht="17.25">
      <c r="A45" s="154" t="s">
        <v>140</v>
      </c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 ht="15">
      <c r="A46" s="145" t="s">
        <v>102</v>
      </c>
      <c r="B46" s="145"/>
      <c r="C46" s="145"/>
      <c r="D46" s="145"/>
      <c r="E46" s="145"/>
      <c r="F46" s="145"/>
      <c r="G46" s="145"/>
      <c r="H46" s="145"/>
      <c r="I46" s="145"/>
      <c r="J46" s="145"/>
    </row>
  </sheetData>
  <mergeCells count="9">
    <mergeCell ref="A2:J2"/>
    <mergeCell ref="A43:J43"/>
    <mergeCell ref="A44:J44"/>
    <mergeCell ref="A45:J45"/>
    <mergeCell ref="A46:J46"/>
    <mergeCell ref="A3:J3"/>
    <mergeCell ref="C5:D5"/>
    <mergeCell ref="F5:G5"/>
    <mergeCell ref="I5:J5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SheetLayoutView="100" workbookViewId="0" topLeftCell="A1"/>
  </sheetViews>
  <sheetFormatPr defaultColWidth="9.140625" defaultRowHeight="15"/>
  <cols>
    <col min="1" max="1" width="9.57421875" style="35" customWidth="1"/>
    <col min="2" max="2" width="13.00390625" style="35" customWidth="1"/>
    <col min="3" max="3" width="9.57421875" style="35" customWidth="1"/>
    <col min="4" max="4" width="14.00390625" style="68" bestFit="1" customWidth="1"/>
    <col min="5" max="5" width="13.00390625" style="35" customWidth="1"/>
    <col min="6" max="6" width="10.7109375" style="35" customWidth="1"/>
    <col min="7" max="7" width="14.00390625" style="68" bestFit="1" customWidth="1"/>
    <col min="8" max="8" width="13.00390625" style="35" customWidth="1"/>
    <col min="9" max="9" width="10.421875" style="35" bestFit="1" customWidth="1"/>
    <col min="10" max="10" width="14.00390625" style="69" bestFit="1" customWidth="1"/>
    <col min="11" max="16384" width="9.140625" style="35" customWidth="1"/>
  </cols>
  <sheetData>
    <row r="1" spans="1:4" ht="15">
      <c r="A1" s="2" t="s">
        <v>49</v>
      </c>
      <c r="B1" s="2"/>
      <c r="C1" s="2"/>
      <c r="D1" s="3"/>
    </row>
    <row r="2" spans="1:10" ht="15" customHeight="1">
      <c r="A2" s="161" t="s">
        <v>194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5" customHeight="1">
      <c r="A3" s="155" t="s">
        <v>195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30">
      <c r="A4" s="88"/>
      <c r="B4" s="70" t="s">
        <v>15</v>
      </c>
      <c r="C4" s="71"/>
      <c r="D4" s="72"/>
      <c r="E4" s="70" t="s">
        <v>9</v>
      </c>
      <c r="F4" s="71"/>
      <c r="G4" s="73"/>
      <c r="H4" s="71" t="s">
        <v>16</v>
      </c>
      <c r="I4" s="71"/>
      <c r="J4" s="74"/>
    </row>
    <row r="5" spans="1:10" ht="15">
      <c r="A5" s="57"/>
      <c r="B5" s="75"/>
      <c r="C5" s="152" t="s">
        <v>10</v>
      </c>
      <c r="D5" s="156"/>
      <c r="E5" s="75"/>
      <c r="F5" s="157" t="s">
        <v>10</v>
      </c>
      <c r="G5" s="158"/>
      <c r="H5" s="76"/>
      <c r="I5" s="157" t="s">
        <v>10</v>
      </c>
      <c r="J5" s="159"/>
    </row>
    <row r="6" spans="1:10" ht="45">
      <c r="A6" s="77" t="s">
        <v>0</v>
      </c>
      <c r="B6" s="78" t="s">
        <v>11</v>
      </c>
      <c r="C6" s="79" t="s">
        <v>12</v>
      </c>
      <c r="D6" s="80" t="s">
        <v>13</v>
      </c>
      <c r="E6" s="78" t="s">
        <v>11</v>
      </c>
      <c r="F6" s="79" t="s">
        <v>12</v>
      </c>
      <c r="G6" s="80" t="s">
        <v>13</v>
      </c>
      <c r="H6" s="78" t="s">
        <v>11</v>
      </c>
      <c r="I6" s="79" t="s">
        <v>12</v>
      </c>
      <c r="J6" s="105" t="s">
        <v>13</v>
      </c>
    </row>
    <row r="7" spans="1:10" ht="15">
      <c r="A7" s="57">
        <v>1975</v>
      </c>
      <c r="B7" s="29">
        <f>24.03903596/100</f>
        <v>0.2403903596</v>
      </c>
      <c r="C7" s="12">
        <v>4802.54972015</v>
      </c>
      <c r="D7" s="13">
        <v>14785.83470149</v>
      </c>
      <c r="E7" s="29">
        <f>15.48930081/100</f>
        <v>0.1548930081</v>
      </c>
      <c r="F7" s="12">
        <v>10288.2733209</v>
      </c>
      <c r="G7" s="13">
        <v>16916.68656716</v>
      </c>
      <c r="H7" s="29">
        <f>1.00383633/100</f>
        <v>0.010038363299999999</v>
      </c>
      <c r="I7" s="12">
        <v>15151.82070896</v>
      </c>
      <c r="J7" s="12">
        <v>23081.51753731</v>
      </c>
    </row>
    <row r="8" spans="1:10" ht="15">
      <c r="A8" s="57">
        <v>1976</v>
      </c>
      <c r="B8" s="81">
        <v>27.26420045</v>
      </c>
      <c r="C8" s="82">
        <v>5180.50616197</v>
      </c>
      <c r="D8" s="83">
        <v>15950.20286092</v>
      </c>
      <c r="E8" s="81">
        <v>14.08709539</v>
      </c>
      <c r="F8" s="82">
        <v>11512.23591549</v>
      </c>
      <c r="G8" s="83">
        <v>18949.1403169</v>
      </c>
      <c r="H8" s="81">
        <v>1.7602715</v>
      </c>
      <c r="I8" s="82">
        <v>11704.10651408</v>
      </c>
      <c r="J8" s="82">
        <v>19137.17350352</v>
      </c>
    </row>
    <row r="9" spans="1:10" ht="15">
      <c r="A9" s="57">
        <v>1977</v>
      </c>
      <c r="B9" s="81">
        <v>24.69237475</v>
      </c>
      <c r="C9" s="82">
        <v>5206.74217463</v>
      </c>
      <c r="D9" s="83">
        <v>15530.45510708</v>
      </c>
      <c r="E9" s="81">
        <v>15.15285435</v>
      </c>
      <c r="F9" s="82">
        <v>10715.11630972</v>
      </c>
      <c r="G9" s="83">
        <v>18986.65465404</v>
      </c>
      <c r="H9" s="81">
        <v>2.83870879</v>
      </c>
      <c r="I9" s="82">
        <v>9479.8616145</v>
      </c>
      <c r="J9" s="82">
        <v>18747.86268534</v>
      </c>
    </row>
    <row r="10" spans="1:10" ht="15">
      <c r="A10" s="57">
        <v>1978</v>
      </c>
      <c r="B10" s="81">
        <v>26.54758265</v>
      </c>
      <c r="C10" s="82">
        <v>4773.83466258</v>
      </c>
      <c r="D10" s="83">
        <v>15473.17488497</v>
      </c>
      <c r="E10" s="81">
        <v>15.22948407</v>
      </c>
      <c r="F10" s="82">
        <v>9694.76226994</v>
      </c>
      <c r="G10" s="83">
        <v>17574.26388037</v>
      </c>
      <c r="H10" s="81">
        <v>2.37938864</v>
      </c>
      <c r="I10" s="82">
        <v>11533.42407975</v>
      </c>
      <c r="J10" s="82">
        <v>20606.38435583</v>
      </c>
    </row>
    <row r="11" spans="1:10" ht="15">
      <c r="A11" s="57">
        <v>1979</v>
      </c>
      <c r="B11" s="81">
        <v>28.05035268</v>
      </c>
      <c r="C11" s="82">
        <v>4638.16255187</v>
      </c>
      <c r="D11" s="83">
        <v>14892.76763485</v>
      </c>
      <c r="E11" s="81">
        <v>16.55536059</v>
      </c>
      <c r="F11" s="82">
        <v>9044.19087137</v>
      </c>
      <c r="G11" s="83">
        <v>16550.86929461</v>
      </c>
      <c r="H11" s="81">
        <v>3.01137311</v>
      </c>
      <c r="I11" s="82">
        <v>13867.7593361</v>
      </c>
      <c r="J11" s="82">
        <v>21075.97946058</v>
      </c>
    </row>
    <row r="12" spans="1:10" ht="15">
      <c r="A12" s="57">
        <v>1980</v>
      </c>
      <c r="B12" s="81">
        <v>28.96392045</v>
      </c>
      <c r="C12" s="82">
        <v>4238.06191052</v>
      </c>
      <c r="D12" s="83">
        <v>14733.06348247</v>
      </c>
      <c r="E12" s="81">
        <v>16.24244802</v>
      </c>
      <c r="F12" s="82">
        <v>9461.84220073</v>
      </c>
      <c r="G12" s="83">
        <v>15941.49096131</v>
      </c>
      <c r="H12" s="81">
        <v>2.4898896</v>
      </c>
      <c r="I12" s="82">
        <v>10911.4280532</v>
      </c>
      <c r="J12" s="82">
        <v>20556.44519347</v>
      </c>
    </row>
    <row r="13" spans="1:10" ht="15">
      <c r="A13" s="57">
        <v>1981</v>
      </c>
      <c r="B13" s="81">
        <v>30.12878128</v>
      </c>
      <c r="C13" s="82">
        <v>4210.14072848</v>
      </c>
      <c r="D13" s="83">
        <v>15329.72384106</v>
      </c>
      <c r="E13" s="81">
        <v>14.65002747</v>
      </c>
      <c r="F13" s="82">
        <v>10344.91721854</v>
      </c>
      <c r="G13" s="83">
        <v>16881.46142384</v>
      </c>
      <c r="H13" s="81">
        <v>2.0835195</v>
      </c>
      <c r="I13" s="82">
        <v>9142.01986755</v>
      </c>
      <c r="J13" s="82">
        <v>19438.82119205</v>
      </c>
    </row>
    <row r="14" spans="1:10" ht="15">
      <c r="A14" s="57">
        <v>1982</v>
      </c>
      <c r="B14" s="81">
        <v>29.08722623</v>
      </c>
      <c r="C14" s="82">
        <v>4134.59381443</v>
      </c>
      <c r="D14" s="83">
        <v>15055.31443299</v>
      </c>
      <c r="E14" s="81">
        <v>15.37459813</v>
      </c>
      <c r="F14" s="82">
        <v>9482.60103093</v>
      </c>
      <c r="G14" s="83">
        <v>17796.72989691</v>
      </c>
      <c r="H14" s="81">
        <v>2.95871848</v>
      </c>
      <c r="I14" s="82">
        <v>8988.24742268</v>
      </c>
      <c r="J14" s="82">
        <v>19811.22085052</v>
      </c>
    </row>
    <row r="15" spans="1:10" ht="15">
      <c r="A15" s="57">
        <v>1983</v>
      </c>
      <c r="B15" s="81">
        <v>32.18825693</v>
      </c>
      <c r="C15" s="82">
        <v>3949.65723618</v>
      </c>
      <c r="D15" s="83">
        <v>15404.32040201</v>
      </c>
      <c r="E15" s="81">
        <v>15.34547856</v>
      </c>
      <c r="F15" s="82">
        <v>10514.89447236</v>
      </c>
      <c r="G15" s="83">
        <v>17724.16899497</v>
      </c>
      <c r="H15" s="81">
        <v>2.85680721</v>
      </c>
      <c r="I15" s="82">
        <v>10909.20301508</v>
      </c>
      <c r="J15" s="82">
        <v>22094.42201005</v>
      </c>
    </row>
    <row r="16" spans="1:10" ht="15">
      <c r="A16" s="57">
        <v>1984</v>
      </c>
      <c r="B16" s="81">
        <v>29.93620624</v>
      </c>
      <c r="C16" s="82">
        <v>4477.00530376</v>
      </c>
      <c r="D16" s="83">
        <v>15940.6611379</v>
      </c>
      <c r="E16" s="81">
        <v>16.74217312</v>
      </c>
      <c r="F16" s="82">
        <v>10509.4021215</v>
      </c>
      <c r="G16" s="83">
        <v>17322.64751688</v>
      </c>
      <c r="H16" s="81">
        <v>3.37366788</v>
      </c>
      <c r="I16" s="82">
        <v>11509.89720347</v>
      </c>
      <c r="J16" s="82">
        <v>20650.97516876</v>
      </c>
    </row>
    <row r="17" spans="1:10" ht="15">
      <c r="A17" s="57">
        <v>1985</v>
      </c>
      <c r="B17" s="81">
        <v>28.68985245</v>
      </c>
      <c r="C17" s="82">
        <v>4083.80520446</v>
      </c>
      <c r="D17" s="83">
        <v>16003.00650558</v>
      </c>
      <c r="E17" s="81">
        <v>16.47940042</v>
      </c>
      <c r="F17" s="82">
        <v>9673.71614777</v>
      </c>
      <c r="G17" s="83">
        <v>17578.99879182</v>
      </c>
      <c r="H17" s="81">
        <v>3.10246651</v>
      </c>
      <c r="I17" s="82">
        <v>10835.95981645</v>
      </c>
      <c r="J17" s="82">
        <v>19175.24804833</v>
      </c>
    </row>
    <row r="18" spans="1:10" ht="15">
      <c r="A18" s="57">
        <v>1986</v>
      </c>
      <c r="B18" s="81">
        <v>31.10262459</v>
      </c>
      <c r="C18" s="82">
        <v>4384.18184932</v>
      </c>
      <c r="D18" s="83">
        <v>16278.70109589</v>
      </c>
      <c r="E18" s="81">
        <v>16.00584327</v>
      </c>
      <c r="F18" s="82">
        <v>11272.4730137</v>
      </c>
      <c r="G18" s="83">
        <v>18392.6630137</v>
      </c>
      <c r="H18" s="81">
        <v>3.45866131</v>
      </c>
      <c r="I18" s="82">
        <v>11071.42767123</v>
      </c>
      <c r="J18" s="82">
        <v>21621.33178082</v>
      </c>
    </row>
    <row r="19" spans="1:10" ht="15">
      <c r="A19" s="57">
        <v>1987</v>
      </c>
      <c r="B19" s="81">
        <v>32.0781527</v>
      </c>
      <c r="C19" s="82">
        <v>4781.78722467</v>
      </c>
      <c r="D19" s="83">
        <v>16484.68334802</v>
      </c>
      <c r="E19" s="81">
        <v>15.90757396</v>
      </c>
      <c r="F19" s="82">
        <v>11522.37885463</v>
      </c>
      <c r="G19" s="83">
        <v>17928.8214978</v>
      </c>
      <c r="H19" s="81">
        <v>3.80991373</v>
      </c>
      <c r="I19" s="82">
        <v>11714.4185022</v>
      </c>
      <c r="J19" s="82">
        <v>22238.19118943</v>
      </c>
    </row>
    <row r="20" spans="1:10" ht="15">
      <c r="A20" s="57">
        <v>1988</v>
      </c>
      <c r="B20" s="81">
        <v>33.96009182</v>
      </c>
      <c r="C20" s="82">
        <v>4450.73447034</v>
      </c>
      <c r="D20" s="83">
        <v>16302.11955508</v>
      </c>
      <c r="E20" s="81">
        <v>15.55554941</v>
      </c>
      <c r="F20" s="82">
        <v>11977.91561441</v>
      </c>
      <c r="G20" s="83">
        <v>18739.44851695</v>
      </c>
      <c r="H20" s="81">
        <v>2.95357901</v>
      </c>
      <c r="I20" s="82">
        <v>12143.23652542</v>
      </c>
      <c r="J20" s="82">
        <v>21242.35169492</v>
      </c>
    </row>
    <row r="21" spans="1:10" ht="15">
      <c r="A21" s="57">
        <v>1989</v>
      </c>
      <c r="B21" s="81">
        <v>33.80362018</v>
      </c>
      <c r="C21" s="82">
        <v>4400.5745971</v>
      </c>
      <c r="D21" s="83">
        <v>16186.66752619</v>
      </c>
      <c r="E21" s="81">
        <v>15.14736419</v>
      </c>
      <c r="F21" s="82">
        <v>10674.31335616</v>
      </c>
      <c r="G21" s="83">
        <v>17914.93150685</v>
      </c>
      <c r="H21" s="81">
        <v>3.56395335</v>
      </c>
      <c r="I21" s="82">
        <v>12071.50237712</v>
      </c>
      <c r="J21" s="82">
        <v>21908.90741338</v>
      </c>
    </row>
    <row r="22" spans="1:10" ht="15">
      <c r="A22" s="57">
        <v>1990</v>
      </c>
      <c r="B22" s="81">
        <v>34.33424945</v>
      </c>
      <c r="C22" s="82">
        <v>5033.83371824</v>
      </c>
      <c r="D22" s="83">
        <v>16611.65127021</v>
      </c>
      <c r="E22" s="81">
        <v>15.4917128</v>
      </c>
      <c r="F22" s="82">
        <v>11074.43418014</v>
      </c>
      <c r="G22" s="83">
        <v>18804.72482679</v>
      </c>
      <c r="H22" s="81">
        <v>4.56658038</v>
      </c>
      <c r="I22" s="82">
        <v>9411.59110855</v>
      </c>
      <c r="J22" s="82">
        <v>19103.39896074</v>
      </c>
    </row>
    <row r="23" spans="1:10" ht="15">
      <c r="A23" s="57">
        <v>1991</v>
      </c>
      <c r="B23" s="81">
        <v>37.08812136</v>
      </c>
      <c r="C23" s="82">
        <v>4779.20316176</v>
      </c>
      <c r="D23" s="83">
        <v>16184.70259191</v>
      </c>
      <c r="E23" s="81">
        <v>15.97211644</v>
      </c>
      <c r="F23" s="82">
        <v>10962.35735294</v>
      </c>
      <c r="G23" s="83">
        <v>17694.43075368</v>
      </c>
      <c r="H23" s="81">
        <v>3.53963667</v>
      </c>
      <c r="I23" s="82">
        <v>11597.02014706</v>
      </c>
      <c r="J23" s="82">
        <v>21315.69485294</v>
      </c>
    </row>
    <row r="24" spans="1:10" ht="15">
      <c r="A24" s="57">
        <v>1992</v>
      </c>
      <c r="B24" s="81">
        <v>36.40896266</v>
      </c>
      <c r="C24" s="82">
        <v>4741.74928673</v>
      </c>
      <c r="D24" s="83">
        <v>16246.32132668</v>
      </c>
      <c r="E24" s="81">
        <v>14.9837475</v>
      </c>
      <c r="F24" s="82">
        <v>11275.25793509</v>
      </c>
      <c r="G24" s="83">
        <v>18550.34507846</v>
      </c>
      <c r="H24" s="81">
        <v>3.6808357</v>
      </c>
      <c r="I24" s="82">
        <v>10447.39514979</v>
      </c>
      <c r="J24" s="82">
        <v>19951.10445792</v>
      </c>
    </row>
    <row r="25" spans="1:10" ht="15">
      <c r="A25" s="57">
        <v>1993</v>
      </c>
      <c r="B25" s="81">
        <v>34.99568936</v>
      </c>
      <c r="C25" s="82">
        <v>4881.57070637</v>
      </c>
      <c r="D25" s="83">
        <v>16178.31627424</v>
      </c>
      <c r="E25" s="81">
        <v>14.24716028</v>
      </c>
      <c r="F25" s="82">
        <v>11773.73268698</v>
      </c>
      <c r="G25" s="83">
        <v>19342.12957064</v>
      </c>
      <c r="H25" s="81">
        <v>4.08955551</v>
      </c>
      <c r="I25" s="82">
        <v>9625.78119806</v>
      </c>
      <c r="J25" s="82">
        <v>20414.59586219</v>
      </c>
    </row>
    <row r="26" spans="1:10" ht="15">
      <c r="A26" s="57">
        <v>1994</v>
      </c>
      <c r="B26" s="81">
        <v>34.33340573</v>
      </c>
      <c r="C26" s="82">
        <v>4718.6477027</v>
      </c>
      <c r="D26" s="83">
        <v>16666.95881757</v>
      </c>
      <c r="E26" s="81">
        <v>13.70630466</v>
      </c>
      <c r="F26" s="82">
        <v>10594.86628378</v>
      </c>
      <c r="G26" s="83">
        <v>17831.89337838</v>
      </c>
      <c r="H26" s="81">
        <v>3.81457941</v>
      </c>
      <c r="I26" s="82">
        <v>11266.43412162</v>
      </c>
      <c r="J26" s="82">
        <v>21908.42797297</v>
      </c>
    </row>
    <row r="27" spans="1:10" ht="15">
      <c r="A27" s="57">
        <v>1995</v>
      </c>
      <c r="B27" s="81">
        <v>33.48082527</v>
      </c>
      <c r="C27" s="82">
        <v>5016.76819672</v>
      </c>
      <c r="D27" s="83">
        <v>17069.87537705</v>
      </c>
      <c r="E27" s="81">
        <v>12.77346733</v>
      </c>
      <c r="F27" s="82">
        <v>10719.59016393</v>
      </c>
      <c r="G27" s="83">
        <v>17770.22193443</v>
      </c>
      <c r="H27" s="81">
        <v>4.05579038</v>
      </c>
      <c r="I27" s="82">
        <v>12148.86885246</v>
      </c>
      <c r="J27" s="82">
        <v>23052.12132787</v>
      </c>
    </row>
    <row r="28" spans="1:10" ht="15">
      <c r="A28" s="57">
        <v>1996</v>
      </c>
      <c r="B28" s="81">
        <v>34.60224652</v>
      </c>
      <c r="C28" s="82">
        <v>5424.78302489</v>
      </c>
      <c r="D28" s="83">
        <v>17401.03477983</v>
      </c>
      <c r="E28" s="81">
        <v>12.14090054</v>
      </c>
      <c r="F28" s="82">
        <v>11650.76477345</v>
      </c>
      <c r="G28" s="83">
        <v>20105.08047224</v>
      </c>
      <c r="H28" s="81">
        <v>2.75445469</v>
      </c>
      <c r="I28" s="82">
        <v>10337.68908743</v>
      </c>
      <c r="J28" s="82">
        <v>20785.26480536</v>
      </c>
    </row>
    <row r="29" spans="1:10" ht="15">
      <c r="A29" s="57">
        <v>1997</v>
      </c>
      <c r="B29" s="81">
        <v>33.6186926</v>
      </c>
      <c r="C29" s="82">
        <v>5262.16188397</v>
      </c>
      <c r="D29" s="83">
        <v>17590.84968808</v>
      </c>
      <c r="E29" s="81">
        <v>13.90008876</v>
      </c>
      <c r="F29" s="82">
        <v>10605.90767311</v>
      </c>
      <c r="G29" s="83">
        <v>18353.6592015</v>
      </c>
      <c r="H29" s="81">
        <v>3.99380673</v>
      </c>
      <c r="I29" s="82">
        <v>13183.95907673</v>
      </c>
      <c r="J29" s="82">
        <v>23830.65870243</v>
      </c>
    </row>
    <row r="30" spans="1:10" ht="15">
      <c r="A30" s="57">
        <v>1998</v>
      </c>
      <c r="B30" s="81">
        <v>35.9029946</v>
      </c>
      <c r="C30" s="82">
        <v>5391.62503067</v>
      </c>
      <c r="D30" s="83">
        <v>18052.31595092</v>
      </c>
      <c r="E30" s="81">
        <v>12.32615322</v>
      </c>
      <c r="F30" s="82">
        <v>11577.55196319</v>
      </c>
      <c r="G30" s="83">
        <v>19897.66380368</v>
      </c>
      <c r="H30" s="81">
        <v>3.39632494</v>
      </c>
      <c r="I30" s="82">
        <v>13840.10889571</v>
      </c>
      <c r="J30" s="82">
        <v>24498.99855828</v>
      </c>
    </row>
    <row r="31" spans="1:10" ht="15">
      <c r="A31" s="57">
        <v>1999</v>
      </c>
      <c r="B31" s="81">
        <v>37.8149524</v>
      </c>
      <c r="C31" s="82">
        <v>5665.51624549</v>
      </c>
      <c r="D31" s="83">
        <v>18058.83303249</v>
      </c>
      <c r="E31" s="81">
        <v>12.0675867</v>
      </c>
      <c r="F31" s="82">
        <v>12550.69223827</v>
      </c>
      <c r="G31" s="83">
        <v>20574.21732852</v>
      </c>
      <c r="H31" s="81">
        <v>3.27166466</v>
      </c>
      <c r="I31" s="82">
        <v>13620.84530686</v>
      </c>
      <c r="J31" s="82">
        <v>23448.94223827</v>
      </c>
    </row>
    <row r="32" spans="1:10" ht="15">
      <c r="A32" s="57">
        <v>2000</v>
      </c>
      <c r="B32" s="81">
        <v>33.64071378</v>
      </c>
      <c r="C32" s="82">
        <v>5916.91531323</v>
      </c>
      <c r="D32" s="83">
        <v>17955.56223898</v>
      </c>
      <c r="E32" s="81">
        <v>13.32429493</v>
      </c>
      <c r="F32" s="82">
        <v>12349.66426914</v>
      </c>
      <c r="G32" s="83">
        <v>20034.06838747</v>
      </c>
      <c r="H32" s="81">
        <v>2.59450253</v>
      </c>
      <c r="I32" s="82">
        <v>12658.15301624</v>
      </c>
      <c r="J32" s="82">
        <v>24585.54170534</v>
      </c>
    </row>
    <row r="33" spans="1:10" ht="15">
      <c r="A33" s="57">
        <v>2001</v>
      </c>
      <c r="B33" s="81">
        <v>33.63565852</v>
      </c>
      <c r="C33" s="82">
        <v>5730.76516854</v>
      </c>
      <c r="D33" s="83">
        <v>18326.20331461</v>
      </c>
      <c r="E33" s="81">
        <v>11.87119561</v>
      </c>
      <c r="F33" s="82">
        <v>11050.09078652</v>
      </c>
      <c r="G33" s="83">
        <v>19822.56977528</v>
      </c>
      <c r="H33" s="81">
        <v>2.68998998</v>
      </c>
      <c r="I33" s="82">
        <v>13540.76949438</v>
      </c>
      <c r="J33" s="82">
        <v>23643.07988764</v>
      </c>
    </row>
    <row r="34" spans="1:10" ht="15">
      <c r="A34" s="57">
        <v>2002</v>
      </c>
      <c r="B34" s="81">
        <v>33.85620433</v>
      </c>
      <c r="C34" s="82">
        <v>5234.06781545</v>
      </c>
      <c r="D34" s="83">
        <v>17589.86031128</v>
      </c>
      <c r="E34" s="81">
        <v>12.22365</v>
      </c>
      <c r="F34" s="82">
        <v>11631.26181212</v>
      </c>
      <c r="G34" s="83">
        <v>19831.30138966</v>
      </c>
      <c r="H34" s="81">
        <v>2.15589214</v>
      </c>
      <c r="I34" s="82">
        <v>12285.52028905</v>
      </c>
      <c r="J34" s="82">
        <v>22419.25714286</v>
      </c>
    </row>
    <row r="35" spans="1:10" ht="15">
      <c r="A35" s="57">
        <v>2003</v>
      </c>
      <c r="B35" s="81">
        <v>35.37842511</v>
      </c>
      <c r="C35" s="82">
        <v>5695.32934132</v>
      </c>
      <c r="D35" s="83">
        <v>18032.83652695</v>
      </c>
      <c r="E35" s="81">
        <v>11.35479389</v>
      </c>
      <c r="F35" s="82">
        <v>12102.5748503</v>
      </c>
      <c r="G35" s="83">
        <v>20768.96766467</v>
      </c>
      <c r="H35" s="81">
        <v>3.69436998</v>
      </c>
      <c r="I35" s="82">
        <v>16359.83353293</v>
      </c>
      <c r="J35" s="82">
        <v>26340.89820359</v>
      </c>
    </row>
    <row r="36" spans="1:10" ht="15">
      <c r="A36" s="57">
        <v>2004</v>
      </c>
      <c r="B36" s="81">
        <v>34.82602404</v>
      </c>
      <c r="C36" s="82">
        <v>5515.19240907</v>
      </c>
      <c r="D36" s="83">
        <v>18153.02601476</v>
      </c>
      <c r="E36" s="81">
        <v>12.27966716</v>
      </c>
      <c r="F36" s="82">
        <v>12946.91418028</v>
      </c>
      <c r="G36" s="83">
        <v>20476.30081708</v>
      </c>
      <c r="H36" s="81">
        <v>2.81640464</v>
      </c>
      <c r="I36" s="82">
        <v>12871.08028466</v>
      </c>
      <c r="J36" s="82">
        <v>23140.2536505</v>
      </c>
    </row>
    <row r="37" spans="1:10" ht="15">
      <c r="A37" s="57">
        <v>2005</v>
      </c>
      <c r="B37" s="81">
        <v>33.53506886</v>
      </c>
      <c r="C37" s="82">
        <v>5439.59953728</v>
      </c>
      <c r="D37" s="83">
        <v>18358.36827764</v>
      </c>
      <c r="E37" s="81">
        <v>12.82878354</v>
      </c>
      <c r="F37" s="82">
        <v>12802.22190231</v>
      </c>
      <c r="G37" s="83">
        <v>21357.20807198</v>
      </c>
      <c r="H37" s="81">
        <v>2.85617305</v>
      </c>
      <c r="I37" s="82">
        <v>12560.16308483</v>
      </c>
      <c r="J37" s="82">
        <v>24306.73958869</v>
      </c>
    </row>
    <row r="38" spans="1:10" ht="15">
      <c r="A38" s="57">
        <v>2006</v>
      </c>
      <c r="B38" s="81">
        <v>35.11372318</v>
      </c>
      <c r="C38" s="82">
        <v>5800.94135042</v>
      </c>
      <c r="D38" s="83">
        <v>18221.4013307</v>
      </c>
      <c r="E38" s="81">
        <v>12.23030686</v>
      </c>
      <c r="F38" s="82">
        <v>11601.88270084</v>
      </c>
      <c r="G38" s="83">
        <v>19969.20347462</v>
      </c>
      <c r="H38" s="81">
        <v>2.43565554</v>
      </c>
      <c r="I38" s="82">
        <v>11705.01054707</v>
      </c>
      <c r="J38" s="82">
        <v>23180.66906111</v>
      </c>
    </row>
    <row r="39" spans="1:10" ht="15">
      <c r="A39" s="57">
        <v>2007</v>
      </c>
      <c r="B39" s="81">
        <v>33.63961676</v>
      </c>
      <c r="C39" s="82">
        <v>5400.68879828</v>
      </c>
      <c r="D39" s="83">
        <v>18292.77371947</v>
      </c>
      <c r="E39" s="81">
        <v>10.43020129</v>
      </c>
      <c r="F39" s="82">
        <v>12553.65919214</v>
      </c>
      <c r="G39" s="83">
        <v>20544.58633706</v>
      </c>
      <c r="H39" s="81">
        <v>1.97001323</v>
      </c>
      <c r="I39" s="82">
        <v>12239.81771233</v>
      </c>
      <c r="J39" s="82">
        <v>24398.03663992</v>
      </c>
    </row>
    <row r="40" spans="1:10" ht="15">
      <c r="A40" s="57">
        <v>2008</v>
      </c>
      <c r="B40" s="81">
        <v>32.89797546</v>
      </c>
      <c r="C40" s="82">
        <v>5498.55722871</v>
      </c>
      <c r="D40" s="83">
        <v>18198.03297306</v>
      </c>
      <c r="E40" s="81">
        <v>11.45024191</v>
      </c>
      <c r="F40" s="82">
        <v>11953.3852798</v>
      </c>
      <c r="G40" s="83">
        <v>20108.08432923</v>
      </c>
      <c r="H40" s="81">
        <v>3.09045635</v>
      </c>
      <c r="I40" s="82">
        <v>12825.98240523</v>
      </c>
      <c r="J40" s="82">
        <v>24305.2167356</v>
      </c>
    </row>
    <row r="41" spans="1:10" ht="15">
      <c r="A41" s="57">
        <v>2009</v>
      </c>
      <c r="B41" s="81">
        <v>34.01883902</v>
      </c>
      <c r="C41" s="82">
        <v>5658.98754248</v>
      </c>
      <c r="D41" s="83">
        <v>19257.73671376</v>
      </c>
      <c r="E41" s="81">
        <v>11.28171226</v>
      </c>
      <c r="F41" s="82">
        <v>12211.28668988</v>
      </c>
      <c r="G41" s="83">
        <v>21323.26716676</v>
      </c>
      <c r="H41" s="81">
        <v>3.01214762</v>
      </c>
      <c r="I41" s="82">
        <v>13466.36928412</v>
      </c>
      <c r="J41" s="82">
        <v>26336.01854256</v>
      </c>
    </row>
    <row r="42" spans="1:10" ht="15">
      <c r="A42" s="61">
        <v>2010</v>
      </c>
      <c r="B42" s="84">
        <v>29.77531786</v>
      </c>
      <c r="C42" s="85">
        <v>5400</v>
      </c>
      <c r="D42" s="86">
        <v>19230</v>
      </c>
      <c r="E42" s="84">
        <v>12.38243846</v>
      </c>
      <c r="F42" s="85">
        <v>12000</v>
      </c>
      <c r="G42" s="86">
        <v>21344.5</v>
      </c>
      <c r="H42" s="84">
        <v>2.98228712</v>
      </c>
      <c r="I42" s="85">
        <v>12500</v>
      </c>
      <c r="J42" s="85">
        <v>24782.5</v>
      </c>
    </row>
    <row r="43" spans="1:10" ht="15">
      <c r="A43" s="150" t="s">
        <v>139</v>
      </c>
      <c r="B43" s="150"/>
      <c r="C43" s="150"/>
      <c r="D43" s="150"/>
      <c r="E43" s="150"/>
      <c r="F43" s="150"/>
      <c r="G43" s="150"/>
      <c r="H43" s="150"/>
      <c r="I43" s="150"/>
      <c r="J43" s="150"/>
    </row>
    <row r="44" spans="1:10" ht="36" customHeight="1">
      <c r="A44" s="154" t="s">
        <v>183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0" ht="17.25">
      <c r="A45" s="154" t="s">
        <v>140</v>
      </c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 ht="15">
      <c r="A46" s="145" t="s">
        <v>102</v>
      </c>
      <c r="B46" s="145"/>
      <c r="C46" s="145"/>
      <c r="D46" s="145"/>
      <c r="E46" s="145"/>
      <c r="F46" s="145"/>
      <c r="G46" s="145"/>
      <c r="H46" s="145"/>
      <c r="I46" s="145"/>
      <c r="J46" s="145"/>
    </row>
  </sheetData>
  <mergeCells count="9">
    <mergeCell ref="A46:J46"/>
    <mergeCell ref="C5:D5"/>
    <mergeCell ref="F5:G5"/>
    <mergeCell ref="I5:J5"/>
    <mergeCell ref="A2:J2"/>
    <mergeCell ref="A3:J3"/>
    <mergeCell ref="A43:J43"/>
    <mergeCell ref="A44:J44"/>
    <mergeCell ref="A45:J45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view="pageBreakPreview" zoomScaleSheetLayoutView="100" workbookViewId="0" topLeftCell="A1"/>
  </sheetViews>
  <sheetFormatPr defaultColWidth="9.140625" defaultRowHeight="15"/>
  <cols>
    <col min="1" max="1" width="9.57421875" style="35" customWidth="1"/>
    <col min="2" max="2" width="13.00390625" style="35" customWidth="1"/>
    <col min="3" max="3" width="9.57421875" style="35" customWidth="1"/>
    <col min="4" max="4" width="14.00390625" style="68" bestFit="1" customWidth="1"/>
    <col min="5" max="5" width="13.57421875" style="35" customWidth="1"/>
    <col min="6" max="6" width="10.421875" style="35" bestFit="1" customWidth="1"/>
    <col min="7" max="7" width="13.00390625" style="68" customWidth="1"/>
    <col min="8" max="8" width="13.00390625" style="35" customWidth="1"/>
    <col min="9" max="9" width="10.421875" style="35" bestFit="1" customWidth="1"/>
    <col min="10" max="10" width="14.00390625" style="69" bestFit="1" customWidth="1"/>
    <col min="11" max="16384" width="9.140625" style="35" customWidth="1"/>
  </cols>
  <sheetData>
    <row r="1" spans="1:4" ht="15">
      <c r="A1" s="2" t="s">
        <v>50</v>
      </c>
      <c r="B1" s="2"/>
      <c r="C1" s="2"/>
      <c r="D1" s="3"/>
    </row>
    <row r="2" spans="1:10" ht="15" customHeight="1">
      <c r="A2" s="161" t="s">
        <v>196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5" customHeight="1">
      <c r="A3" s="155" t="s">
        <v>197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30">
      <c r="A4" s="88"/>
      <c r="B4" s="70" t="s">
        <v>15</v>
      </c>
      <c r="C4" s="71"/>
      <c r="D4" s="72"/>
      <c r="E4" s="70" t="s">
        <v>9</v>
      </c>
      <c r="F4" s="71"/>
      <c r="G4" s="73"/>
      <c r="H4" s="71" t="s">
        <v>16</v>
      </c>
      <c r="I4" s="71"/>
      <c r="J4" s="74"/>
    </row>
    <row r="5" spans="1:10" ht="15">
      <c r="A5" s="57"/>
      <c r="B5" s="75"/>
      <c r="C5" s="152" t="s">
        <v>10</v>
      </c>
      <c r="D5" s="156"/>
      <c r="E5" s="75"/>
      <c r="F5" s="157" t="s">
        <v>10</v>
      </c>
      <c r="G5" s="158"/>
      <c r="H5" s="76"/>
      <c r="I5" s="157" t="s">
        <v>10</v>
      </c>
      <c r="J5" s="159"/>
    </row>
    <row r="6" spans="1:10" ht="60" customHeight="1">
      <c r="A6" s="77" t="s">
        <v>0</v>
      </c>
      <c r="B6" s="78" t="s">
        <v>11</v>
      </c>
      <c r="C6" s="79" t="s">
        <v>12</v>
      </c>
      <c r="D6" s="80" t="s">
        <v>13</v>
      </c>
      <c r="E6" s="78" t="s">
        <v>11</v>
      </c>
      <c r="F6" s="79" t="s">
        <v>12</v>
      </c>
      <c r="G6" s="80" t="s">
        <v>13</v>
      </c>
      <c r="H6" s="78" t="s">
        <v>11</v>
      </c>
      <c r="I6" s="79" t="s">
        <v>12</v>
      </c>
      <c r="J6" s="105" t="s">
        <v>13</v>
      </c>
    </row>
    <row r="7" spans="1:10" ht="15">
      <c r="A7" s="57">
        <v>1975</v>
      </c>
      <c r="B7" s="29">
        <f>26.08668711/100</f>
        <v>0.2608668711</v>
      </c>
      <c r="C7" s="12">
        <v>5611.78544776</v>
      </c>
      <c r="D7" s="13">
        <v>15656.06809701</v>
      </c>
      <c r="E7" s="29">
        <f>17.65655258/100</f>
        <v>0.17656552579999998</v>
      </c>
      <c r="F7" s="12">
        <v>13098.23255597</v>
      </c>
      <c r="G7" s="13">
        <v>19112.60261194</v>
      </c>
      <c r="H7" s="29">
        <f>1.94074349/100</f>
        <v>0.0194074349</v>
      </c>
      <c r="I7" s="12">
        <v>11618.02248134</v>
      </c>
      <c r="J7" s="12">
        <v>21330.88446828</v>
      </c>
    </row>
    <row r="8" spans="1:10" ht="15">
      <c r="A8" s="57">
        <v>1976</v>
      </c>
      <c r="B8" s="81">
        <v>26.4976128</v>
      </c>
      <c r="C8" s="82">
        <v>6024.73679577</v>
      </c>
      <c r="D8" s="83">
        <v>16690.82337148</v>
      </c>
      <c r="E8" s="81">
        <v>14.85551281</v>
      </c>
      <c r="F8" s="82">
        <v>13262.09577465</v>
      </c>
      <c r="G8" s="83">
        <v>20514.80440141</v>
      </c>
      <c r="H8" s="81">
        <v>2.61971403</v>
      </c>
      <c r="I8" s="82">
        <v>13712.03232835</v>
      </c>
      <c r="J8" s="82">
        <v>21712.07693662</v>
      </c>
    </row>
    <row r="9" spans="1:10" ht="15">
      <c r="A9" s="57">
        <v>1977</v>
      </c>
      <c r="B9" s="81">
        <v>28.58253645</v>
      </c>
      <c r="C9" s="82">
        <v>5206.74217463</v>
      </c>
      <c r="D9" s="83">
        <v>16162.44588138</v>
      </c>
      <c r="E9" s="81">
        <v>18.9492736</v>
      </c>
      <c r="F9" s="82">
        <v>11160.38253707</v>
      </c>
      <c r="G9" s="83">
        <v>19886.16425041</v>
      </c>
      <c r="H9" s="81">
        <v>3.28597212</v>
      </c>
      <c r="I9" s="82">
        <v>16632.84810544</v>
      </c>
      <c r="J9" s="82">
        <v>24841.54645799</v>
      </c>
    </row>
    <row r="10" spans="1:10" ht="15">
      <c r="A10" s="57">
        <v>1978</v>
      </c>
      <c r="B10" s="81">
        <v>25.90680797</v>
      </c>
      <c r="C10" s="82">
        <v>6254.79317485</v>
      </c>
      <c r="D10" s="83">
        <v>16723.46491564</v>
      </c>
      <c r="E10" s="81">
        <v>18.7794352</v>
      </c>
      <c r="F10" s="82">
        <v>9238.43983896</v>
      </c>
      <c r="G10" s="83">
        <v>18092.43220859</v>
      </c>
      <c r="H10" s="81">
        <v>3.11818898</v>
      </c>
      <c r="I10" s="82">
        <v>20419.17515337</v>
      </c>
      <c r="J10" s="82">
        <v>29602.45513804</v>
      </c>
    </row>
    <row r="11" spans="1:10" ht="15">
      <c r="A11" s="57">
        <v>1979</v>
      </c>
      <c r="B11" s="81">
        <v>25.10818647</v>
      </c>
      <c r="C11" s="82">
        <v>4864.26732365</v>
      </c>
      <c r="D11" s="83">
        <v>15453.50746888</v>
      </c>
      <c r="E11" s="81">
        <v>21.31295327</v>
      </c>
      <c r="F11" s="82">
        <v>9550.66556017</v>
      </c>
      <c r="G11" s="83">
        <v>16342.85290456</v>
      </c>
      <c r="H11" s="81">
        <v>3.22228088</v>
      </c>
      <c r="I11" s="82">
        <v>10363.13537344</v>
      </c>
      <c r="J11" s="82">
        <v>18884.27053942</v>
      </c>
    </row>
    <row r="12" spans="1:10" ht="15">
      <c r="A12" s="57">
        <v>1980</v>
      </c>
      <c r="B12" s="81">
        <v>25.2717168</v>
      </c>
      <c r="C12" s="82">
        <v>4397.51635429</v>
      </c>
      <c r="D12" s="83">
        <v>14928.09866989</v>
      </c>
      <c r="E12" s="81">
        <v>19.84728481</v>
      </c>
      <c r="F12" s="82">
        <v>9488.19830713</v>
      </c>
      <c r="G12" s="83">
        <v>17447.74244256</v>
      </c>
      <c r="H12" s="81">
        <v>3.46839668</v>
      </c>
      <c r="I12" s="82">
        <v>13409.98694075</v>
      </c>
      <c r="J12" s="82">
        <v>21443.32817412</v>
      </c>
    </row>
    <row r="13" spans="1:10" ht="15">
      <c r="A13" s="57">
        <v>1981</v>
      </c>
      <c r="B13" s="81">
        <v>27.75057197</v>
      </c>
      <c r="C13" s="82">
        <v>4457.93758278</v>
      </c>
      <c r="D13" s="83">
        <v>16146.49114238</v>
      </c>
      <c r="E13" s="81">
        <v>19.43136108</v>
      </c>
      <c r="F13" s="82">
        <v>11547.81456954</v>
      </c>
      <c r="G13" s="83">
        <v>19169.37218543</v>
      </c>
      <c r="H13" s="81">
        <v>2.22704706</v>
      </c>
      <c r="I13" s="82">
        <v>10198.16374172</v>
      </c>
      <c r="J13" s="82">
        <v>17581.54768212</v>
      </c>
    </row>
    <row r="14" spans="1:10" ht="15">
      <c r="A14" s="57">
        <v>1982</v>
      </c>
      <c r="B14" s="81">
        <v>27.58350713</v>
      </c>
      <c r="C14" s="82">
        <v>5123.30103093</v>
      </c>
      <c r="D14" s="83">
        <v>15830.5507732</v>
      </c>
      <c r="E14" s="81">
        <v>20.32132125</v>
      </c>
      <c r="F14" s="82">
        <v>11507.20376289</v>
      </c>
      <c r="G14" s="83">
        <v>19333.72020619</v>
      </c>
      <c r="H14" s="81">
        <v>2.61497842</v>
      </c>
      <c r="I14" s="82">
        <v>10952.17948454</v>
      </c>
      <c r="J14" s="82">
        <v>20111.20360825</v>
      </c>
    </row>
    <row r="15" spans="1:10" ht="15">
      <c r="A15" s="57">
        <v>1983</v>
      </c>
      <c r="B15" s="81">
        <v>29.28905138</v>
      </c>
      <c r="C15" s="82">
        <v>5122.72515075</v>
      </c>
      <c r="D15" s="83">
        <v>17415.29396985</v>
      </c>
      <c r="E15" s="81">
        <v>18.49631009</v>
      </c>
      <c r="F15" s="82">
        <v>13143.61809045</v>
      </c>
      <c r="G15" s="83">
        <v>20451.46974874</v>
      </c>
      <c r="H15" s="81">
        <v>4.13715371</v>
      </c>
      <c r="I15" s="82">
        <v>9421.78356784</v>
      </c>
      <c r="J15" s="82">
        <v>21588.39271357</v>
      </c>
    </row>
    <row r="16" spans="1:10" ht="15">
      <c r="A16" s="57">
        <v>1984</v>
      </c>
      <c r="B16" s="81">
        <v>26.00408999</v>
      </c>
      <c r="C16" s="82">
        <v>4834.32497589</v>
      </c>
      <c r="D16" s="83">
        <v>16436.70491803</v>
      </c>
      <c r="E16" s="81">
        <v>19.64240665</v>
      </c>
      <c r="F16" s="82">
        <v>10719.59016393</v>
      </c>
      <c r="G16" s="83">
        <v>19631.56316297</v>
      </c>
      <c r="H16" s="81">
        <v>4.17394909</v>
      </c>
      <c r="I16" s="82">
        <v>9281.90395371</v>
      </c>
      <c r="J16" s="82">
        <v>20373.52695275</v>
      </c>
    </row>
    <row r="17" spans="1:10" ht="15">
      <c r="A17" s="57">
        <v>1985</v>
      </c>
      <c r="B17" s="81">
        <v>31.18455684</v>
      </c>
      <c r="C17" s="82">
        <v>4861.67286245</v>
      </c>
      <c r="D17" s="83">
        <v>16907.4802277</v>
      </c>
      <c r="E17" s="81">
        <v>20.56026037</v>
      </c>
      <c r="F17" s="82">
        <v>11303.3894052</v>
      </c>
      <c r="G17" s="83">
        <v>20277.22723048</v>
      </c>
      <c r="H17" s="81">
        <v>3.51439402</v>
      </c>
      <c r="I17" s="82">
        <v>12761.89126394</v>
      </c>
      <c r="J17" s="82">
        <v>22400.15771375</v>
      </c>
    </row>
    <row r="18" spans="1:10" ht="15">
      <c r="A18" s="57">
        <v>1986</v>
      </c>
      <c r="B18" s="81">
        <v>29.73131536</v>
      </c>
      <c r="C18" s="82">
        <v>4976.36986301</v>
      </c>
      <c r="D18" s="83">
        <v>17353.5969863</v>
      </c>
      <c r="E18" s="81">
        <v>21.58825219</v>
      </c>
      <c r="F18" s="82">
        <v>12229.92657534</v>
      </c>
      <c r="G18" s="83">
        <v>20685.77424658</v>
      </c>
      <c r="H18" s="81">
        <v>3.71802024</v>
      </c>
      <c r="I18" s="82">
        <v>13065.95671233</v>
      </c>
      <c r="J18" s="82">
        <v>25805.46356164</v>
      </c>
    </row>
    <row r="19" spans="1:10" ht="15">
      <c r="A19" s="57">
        <v>1987</v>
      </c>
      <c r="B19" s="81">
        <v>31.9349186</v>
      </c>
      <c r="C19" s="82">
        <v>5761.18942731</v>
      </c>
      <c r="D19" s="83">
        <v>17742.54303965</v>
      </c>
      <c r="E19" s="81">
        <v>21.3181354</v>
      </c>
      <c r="F19" s="82">
        <v>11522.37885463</v>
      </c>
      <c r="G19" s="83">
        <v>19248.13387665</v>
      </c>
      <c r="H19" s="81">
        <v>5.33765743</v>
      </c>
      <c r="I19" s="82">
        <v>13682.82488987</v>
      </c>
      <c r="J19" s="82">
        <v>23760.10539648</v>
      </c>
    </row>
    <row r="20" spans="1:18" ht="15">
      <c r="A20" s="57">
        <v>1988</v>
      </c>
      <c r="B20" s="81">
        <v>33.97340364</v>
      </c>
      <c r="C20" s="82">
        <v>5763.14237288</v>
      </c>
      <c r="D20" s="83">
        <v>17732.74576271</v>
      </c>
      <c r="E20" s="81">
        <v>19.49148976</v>
      </c>
      <c r="F20" s="82">
        <v>12457.25389831</v>
      </c>
      <c r="G20" s="83">
        <v>20826.7404661</v>
      </c>
      <c r="H20" s="81">
        <v>5.88586921</v>
      </c>
      <c r="I20" s="82">
        <v>14330.27516949</v>
      </c>
      <c r="J20" s="82">
        <v>24471.18915254</v>
      </c>
      <c r="R20" s="89"/>
    </row>
    <row r="21" spans="1:10" ht="15">
      <c r="A21" s="57">
        <v>1989</v>
      </c>
      <c r="B21" s="81">
        <v>31.20276663</v>
      </c>
      <c r="C21" s="82">
        <v>6059.46212732</v>
      </c>
      <c r="D21" s="83">
        <v>18496.2885979</v>
      </c>
      <c r="E21" s="81">
        <v>19.89445567</v>
      </c>
      <c r="F21" s="82">
        <v>11476.09435939</v>
      </c>
      <c r="G21" s="83">
        <v>20061.210556</v>
      </c>
      <c r="H21" s="81">
        <v>5.54447997</v>
      </c>
      <c r="I21" s="82">
        <v>14259.05602337</v>
      </c>
      <c r="J21" s="82">
        <v>25185.40787671</v>
      </c>
    </row>
    <row r="22" spans="1:10" ht="15">
      <c r="A22" s="57">
        <v>1990</v>
      </c>
      <c r="B22" s="81">
        <v>31.34975184</v>
      </c>
      <c r="C22" s="82">
        <v>6827.55646651</v>
      </c>
      <c r="D22" s="83">
        <v>18134.38596998</v>
      </c>
      <c r="E22" s="81">
        <v>19.90254717</v>
      </c>
      <c r="F22" s="82">
        <v>11619.76616628</v>
      </c>
      <c r="G22" s="83">
        <v>19324.04867206</v>
      </c>
      <c r="H22" s="81">
        <v>7.08577421</v>
      </c>
      <c r="I22" s="82">
        <v>12975.54538106</v>
      </c>
      <c r="J22" s="82">
        <v>24283.21385681</v>
      </c>
    </row>
    <row r="23" spans="1:10" ht="15">
      <c r="A23" s="57">
        <v>1991</v>
      </c>
      <c r="B23" s="81">
        <v>34.57822005</v>
      </c>
      <c r="C23" s="82">
        <v>5288.85661765</v>
      </c>
      <c r="D23" s="83">
        <v>17539.77176471</v>
      </c>
      <c r="E23" s="81">
        <v>19.86972131</v>
      </c>
      <c r="F23" s="82">
        <v>12500.93382353</v>
      </c>
      <c r="G23" s="83">
        <v>20086.43636029</v>
      </c>
      <c r="H23" s="81">
        <v>6.0248098</v>
      </c>
      <c r="I23" s="82">
        <v>13563.51319853</v>
      </c>
      <c r="J23" s="82">
        <v>22437.57352941</v>
      </c>
    </row>
    <row r="24" spans="1:10" ht="15">
      <c r="A24" s="57">
        <v>1992</v>
      </c>
      <c r="B24" s="81">
        <v>35.9930073</v>
      </c>
      <c r="C24" s="82">
        <v>6179.82079173</v>
      </c>
      <c r="D24" s="83">
        <v>17807.9892475</v>
      </c>
      <c r="E24" s="81">
        <v>21.46904574</v>
      </c>
      <c r="F24" s="82">
        <v>11686.46865193</v>
      </c>
      <c r="G24" s="83">
        <v>20210.73466476</v>
      </c>
      <c r="H24" s="81">
        <v>4.20725012</v>
      </c>
      <c r="I24" s="82">
        <v>12280.35331669</v>
      </c>
      <c r="J24" s="82">
        <v>22437.02482168</v>
      </c>
    </row>
    <row r="25" spans="1:10" ht="15">
      <c r="A25" s="57">
        <v>1993</v>
      </c>
      <c r="B25" s="81">
        <v>35.32857742</v>
      </c>
      <c r="C25" s="82">
        <v>5651.39168975</v>
      </c>
      <c r="D25" s="83">
        <v>17671.16520083</v>
      </c>
      <c r="E25" s="81">
        <v>20.02895758</v>
      </c>
      <c r="F25" s="82">
        <v>13938.28815789</v>
      </c>
      <c r="G25" s="83">
        <v>21132.34072022</v>
      </c>
      <c r="H25" s="81">
        <v>5.84277192</v>
      </c>
      <c r="I25" s="82">
        <v>13169.97662742</v>
      </c>
      <c r="J25" s="82">
        <v>25105.22077562</v>
      </c>
    </row>
    <row r="26" spans="1:10" ht="15">
      <c r="A26" s="57">
        <v>1994</v>
      </c>
      <c r="B26" s="81">
        <v>33.94820912</v>
      </c>
      <c r="C26" s="82">
        <v>5584.61675676</v>
      </c>
      <c r="D26" s="83">
        <v>18409.20608108</v>
      </c>
      <c r="E26" s="81">
        <v>16.61464288</v>
      </c>
      <c r="F26" s="82">
        <v>14727.36486486</v>
      </c>
      <c r="G26" s="83">
        <v>22412.10385135</v>
      </c>
      <c r="H26" s="81">
        <v>4.89391348</v>
      </c>
      <c r="I26" s="82">
        <v>12238.4402027</v>
      </c>
      <c r="J26" s="82">
        <v>24319.29760135</v>
      </c>
    </row>
    <row r="27" spans="1:10" ht="15">
      <c r="A27" s="57">
        <v>1995</v>
      </c>
      <c r="B27" s="81">
        <v>33.26342229</v>
      </c>
      <c r="C27" s="82">
        <v>5145.40327869</v>
      </c>
      <c r="D27" s="83">
        <v>17684.46521311</v>
      </c>
      <c r="E27" s="81">
        <v>16.0143628</v>
      </c>
      <c r="F27" s="82">
        <v>13202.96188525</v>
      </c>
      <c r="G27" s="83">
        <v>22229.57144262</v>
      </c>
      <c r="H27" s="81">
        <v>4.89194936</v>
      </c>
      <c r="I27" s="82">
        <v>11517.12767213</v>
      </c>
      <c r="J27" s="82">
        <v>22668.36</v>
      </c>
    </row>
    <row r="28" spans="1:10" ht="15">
      <c r="A28" s="57">
        <v>1996</v>
      </c>
      <c r="B28" s="81">
        <v>35.25365295</v>
      </c>
      <c r="C28" s="82">
        <v>6551.46873006</v>
      </c>
      <c r="D28" s="83">
        <v>19195.38608807</v>
      </c>
      <c r="E28" s="81">
        <v>14.65019595</v>
      </c>
      <c r="F28" s="82">
        <v>13909.70006382</v>
      </c>
      <c r="G28" s="83">
        <v>22964.91480536</v>
      </c>
      <c r="H28" s="81">
        <v>3.85803554</v>
      </c>
      <c r="I28" s="82">
        <v>15272.85067007</v>
      </c>
      <c r="J28" s="82">
        <v>25413.02201659</v>
      </c>
    </row>
    <row r="29" spans="1:10" ht="15">
      <c r="A29" s="57">
        <v>1997</v>
      </c>
      <c r="B29" s="81">
        <v>33.81856046</v>
      </c>
      <c r="C29" s="82">
        <v>6118.79288833</v>
      </c>
      <c r="D29" s="83">
        <v>18990.01366188</v>
      </c>
      <c r="E29" s="81">
        <v>14.85675618</v>
      </c>
      <c r="F29" s="82">
        <v>12237.58577667</v>
      </c>
      <c r="G29" s="83">
        <v>21569.42479726</v>
      </c>
      <c r="H29" s="81">
        <v>4.58282734</v>
      </c>
      <c r="I29" s="82">
        <v>15892.54472863</v>
      </c>
      <c r="J29" s="82">
        <v>27024.66859014</v>
      </c>
    </row>
    <row r="30" spans="1:10" ht="15">
      <c r="A30" s="57">
        <v>1998</v>
      </c>
      <c r="B30" s="81">
        <v>33.05881852</v>
      </c>
      <c r="C30" s="82">
        <v>6033.48515337</v>
      </c>
      <c r="D30" s="83">
        <v>18497.60641104</v>
      </c>
      <c r="E30" s="81">
        <v>16.54969843</v>
      </c>
      <c r="F30" s="82">
        <v>12837.20245399</v>
      </c>
      <c r="G30" s="83">
        <v>21562.48849693</v>
      </c>
      <c r="H30" s="81">
        <v>4.80995877</v>
      </c>
      <c r="I30" s="82">
        <v>19924.40797546</v>
      </c>
      <c r="J30" s="82">
        <v>29852.51314417</v>
      </c>
    </row>
    <row r="31" spans="1:10" ht="15">
      <c r="A31" s="57">
        <v>1999</v>
      </c>
      <c r="B31" s="81">
        <v>36.88281536</v>
      </c>
      <c r="C31" s="82">
        <v>6609.76895307</v>
      </c>
      <c r="D31" s="83">
        <v>19546.03104693</v>
      </c>
      <c r="E31" s="81">
        <v>15.65196168</v>
      </c>
      <c r="F31" s="82">
        <v>12857.57436823</v>
      </c>
      <c r="G31" s="83">
        <v>22315.83898917</v>
      </c>
      <c r="H31" s="81">
        <v>3.75565364</v>
      </c>
      <c r="I31" s="82">
        <v>14163.79061372</v>
      </c>
      <c r="J31" s="82">
        <v>24939.41890794</v>
      </c>
    </row>
    <row r="32" spans="1:10" ht="15">
      <c r="A32" s="57">
        <v>2000</v>
      </c>
      <c r="B32" s="81">
        <v>33.42543234</v>
      </c>
      <c r="C32" s="82">
        <v>6751.35208817</v>
      </c>
      <c r="D32" s="83">
        <v>19307.72910383</v>
      </c>
      <c r="E32" s="81">
        <v>16.332098</v>
      </c>
      <c r="F32" s="82">
        <v>11378.68329466</v>
      </c>
      <c r="G32" s="83">
        <v>21778.79982599</v>
      </c>
      <c r="H32" s="81">
        <v>4.13440374</v>
      </c>
      <c r="I32" s="82">
        <v>13904.75098608</v>
      </c>
      <c r="J32" s="82">
        <v>25276.48064095</v>
      </c>
    </row>
    <row r="33" spans="1:10" ht="15">
      <c r="A33" s="57">
        <v>2001</v>
      </c>
      <c r="B33" s="81">
        <v>32.83449996</v>
      </c>
      <c r="C33" s="82">
        <v>7076.51536517</v>
      </c>
      <c r="D33" s="83">
        <v>19998.90101124</v>
      </c>
      <c r="E33" s="81">
        <v>18.58702969</v>
      </c>
      <c r="F33" s="82">
        <v>11050.09078652</v>
      </c>
      <c r="G33" s="83">
        <v>20571.97752809</v>
      </c>
      <c r="H33" s="81">
        <v>4.48908412</v>
      </c>
      <c r="I33" s="82">
        <v>16163.69662921</v>
      </c>
      <c r="J33" s="82">
        <v>26523.15674157</v>
      </c>
    </row>
    <row r="34" spans="1:10" ht="15">
      <c r="A34" s="57">
        <v>2002</v>
      </c>
      <c r="B34" s="81">
        <v>33.95742815</v>
      </c>
      <c r="C34" s="82">
        <v>6055.52568093</v>
      </c>
      <c r="D34" s="83">
        <v>19453.28538077</v>
      </c>
      <c r="E34" s="81">
        <v>16.99273446</v>
      </c>
      <c r="F34" s="82">
        <v>13085.16953863</v>
      </c>
      <c r="G34" s="83">
        <v>22201.17098388</v>
      </c>
      <c r="H34" s="81">
        <v>3.76981282</v>
      </c>
      <c r="I34" s="82">
        <v>13085.16953863</v>
      </c>
      <c r="J34" s="82">
        <v>24532.26970539</v>
      </c>
    </row>
    <row r="35" spans="1:10" ht="15">
      <c r="A35" s="57">
        <v>2003</v>
      </c>
      <c r="B35" s="81">
        <v>33.93683802</v>
      </c>
      <c r="C35" s="82">
        <v>6962.54011976</v>
      </c>
      <c r="D35" s="83">
        <v>19679.73592814</v>
      </c>
      <c r="E35" s="81">
        <v>14.13296689</v>
      </c>
      <c r="F35" s="82">
        <v>13526.40718563</v>
      </c>
      <c r="G35" s="83">
        <v>22043.29760479</v>
      </c>
      <c r="H35" s="81">
        <v>4.10579069</v>
      </c>
      <c r="I35" s="82">
        <v>16824.95209581</v>
      </c>
      <c r="J35" s="82">
        <v>28172.89580838</v>
      </c>
    </row>
    <row r="36" spans="1:10" ht="15">
      <c r="A36" s="57">
        <v>2004</v>
      </c>
      <c r="B36" s="81">
        <v>33.17461011</v>
      </c>
      <c r="C36" s="82">
        <v>6101.18160253</v>
      </c>
      <c r="D36" s="83">
        <v>18856.21304692</v>
      </c>
      <c r="E36" s="81">
        <v>15.2727105</v>
      </c>
      <c r="F36" s="82">
        <v>14103.95558777</v>
      </c>
      <c r="G36" s="83">
        <v>23116.69918292</v>
      </c>
      <c r="H36" s="81">
        <v>3.27591193</v>
      </c>
      <c r="I36" s="82">
        <v>15084.0512388</v>
      </c>
      <c r="J36" s="82">
        <v>26829.11307327</v>
      </c>
    </row>
    <row r="37" spans="1:10" ht="15">
      <c r="A37" s="57">
        <v>2005</v>
      </c>
      <c r="B37" s="81">
        <v>33.48396784</v>
      </c>
      <c r="C37" s="82">
        <v>6723.85604113</v>
      </c>
      <c r="D37" s="83">
        <v>20294.83881748</v>
      </c>
      <c r="E37" s="81">
        <v>16.82290572</v>
      </c>
      <c r="F37" s="82">
        <v>13479.65039846</v>
      </c>
      <c r="G37" s="83">
        <v>23455.05115681</v>
      </c>
      <c r="H37" s="81">
        <v>3.66899359</v>
      </c>
      <c r="I37" s="82">
        <v>15465.42921594</v>
      </c>
      <c r="J37" s="82">
        <v>24503.97269923</v>
      </c>
    </row>
    <row r="38" spans="1:10" ht="15">
      <c r="A38" s="57">
        <v>2006</v>
      </c>
      <c r="B38" s="81">
        <v>32.6792274</v>
      </c>
      <c r="C38" s="82">
        <v>6123.21586989</v>
      </c>
      <c r="D38" s="83">
        <v>19452.48999507</v>
      </c>
      <c r="E38" s="81">
        <v>17.32530432</v>
      </c>
      <c r="F38" s="82">
        <v>11795.24741252</v>
      </c>
      <c r="G38" s="83">
        <v>21276.56377526</v>
      </c>
      <c r="H38" s="81">
        <v>3.36453531</v>
      </c>
      <c r="I38" s="82">
        <v>12839.41685559</v>
      </c>
      <c r="J38" s="82">
        <v>26617.72681124</v>
      </c>
    </row>
    <row r="39" spans="1:10" ht="15">
      <c r="A39" s="57">
        <v>2007</v>
      </c>
      <c r="B39" s="81">
        <v>33.86633841</v>
      </c>
      <c r="C39" s="82">
        <v>6276.82959607</v>
      </c>
      <c r="D39" s="83">
        <v>19853.61201236</v>
      </c>
      <c r="E39" s="81">
        <v>15.60357821</v>
      </c>
      <c r="F39" s="82">
        <v>13495.18363155</v>
      </c>
      <c r="G39" s="83">
        <v>23770.35368031</v>
      </c>
      <c r="H39" s="81">
        <v>2.93878041</v>
      </c>
      <c r="I39" s="82">
        <v>15566.53739825</v>
      </c>
      <c r="J39" s="82">
        <v>29102.52042217</v>
      </c>
    </row>
    <row r="40" spans="1:10" ht="15">
      <c r="A40" s="57">
        <v>2008</v>
      </c>
      <c r="B40" s="81">
        <v>34.04256606</v>
      </c>
      <c r="C40" s="82">
        <v>6574.36190389</v>
      </c>
      <c r="D40" s="83">
        <v>20361.5957087</v>
      </c>
      <c r="E40" s="81">
        <v>16.68020754</v>
      </c>
      <c r="F40" s="82">
        <v>12580.93800699</v>
      </c>
      <c r="G40" s="83">
        <v>23075.01416722</v>
      </c>
      <c r="H40" s="81">
        <v>3.48049232</v>
      </c>
      <c r="I40" s="82">
        <v>11803.96796381</v>
      </c>
      <c r="J40" s="82">
        <v>22070.92980372</v>
      </c>
    </row>
    <row r="41" spans="1:10" ht="15">
      <c r="A41" s="57">
        <v>2009</v>
      </c>
      <c r="B41" s="81">
        <v>31.73467563</v>
      </c>
      <c r="C41" s="82">
        <v>6457.30899936</v>
      </c>
      <c r="D41" s="83">
        <v>20389.53422225</v>
      </c>
      <c r="E41" s="81">
        <v>15.64342137</v>
      </c>
      <c r="F41" s="82">
        <v>13138.95643345</v>
      </c>
      <c r="G41" s="83">
        <v>24045.64438809</v>
      </c>
      <c r="H41" s="81">
        <v>3.68729895</v>
      </c>
      <c r="I41" s="82">
        <v>12841.85958747</v>
      </c>
      <c r="J41" s="82">
        <v>24027.45478527</v>
      </c>
    </row>
    <row r="42" spans="1:10" ht="15">
      <c r="A42" s="61">
        <v>2010</v>
      </c>
      <c r="B42" s="84">
        <v>31.81686663</v>
      </c>
      <c r="C42" s="85">
        <v>6216</v>
      </c>
      <c r="D42" s="86">
        <v>20357</v>
      </c>
      <c r="E42" s="84">
        <v>17.06183173</v>
      </c>
      <c r="F42" s="85">
        <v>13404</v>
      </c>
      <c r="G42" s="86">
        <v>24977</v>
      </c>
      <c r="H42" s="84">
        <v>3.05258527</v>
      </c>
      <c r="I42" s="85">
        <v>14700</v>
      </c>
      <c r="J42" s="85">
        <v>25415</v>
      </c>
    </row>
    <row r="43" spans="1:10" ht="15">
      <c r="A43" s="150" t="s">
        <v>139</v>
      </c>
      <c r="B43" s="150"/>
      <c r="C43" s="150"/>
      <c r="D43" s="150"/>
      <c r="E43" s="150"/>
      <c r="F43" s="150"/>
      <c r="G43" s="150"/>
      <c r="H43" s="150"/>
      <c r="I43" s="150"/>
      <c r="J43" s="150"/>
    </row>
    <row r="44" spans="1:10" ht="36" customHeight="1">
      <c r="A44" s="154" t="s">
        <v>183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0" ht="17.25">
      <c r="A45" s="154" t="s">
        <v>140</v>
      </c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 ht="15">
      <c r="A46" s="145" t="s">
        <v>102</v>
      </c>
      <c r="B46" s="145"/>
      <c r="C46" s="145"/>
      <c r="D46" s="145"/>
      <c r="E46" s="145"/>
      <c r="F46" s="145"/>
      <c r="G46" s="145"/>
      <c r="H46" s="145"/>
      <c r="I46" s="145"/>
      <c r="J46" s="145"/>
    </row>
  </sheetData>
  <mergeCells count="9">
    <mergeCell ref="A46:J46"/>
    <mergeCell ref="C5:D5"/>
    <mergeCell ref="F5:G5"/>
    <mergeCell ref="I5:J5"/>
    <mergeCell ref="A2:J2"/>
    <mergeCell ref="A3:J3"/>
    <mergeCell ref="A43:J43"/>
    <mergeCell ref="A44:J44"/>
    <mergeCell ref="A45:J45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SheetLayoutView="100" workbookViewId="0" topLeftCell="A1"/>
  </sheetViews>
  <sheetFormatPr defaultColWidth="9.140625" defaultRowHeight="15"/>
  <cols>
    <col min="1" max="1" width="9.57421875" style="35" customWidth="1"/>
    <col min="2" max="2" width="13.00390625" style="35" customWidth="1"/>
    <col min="3" max="3" width="9.57421875" style="35" customWidth="1"/>
    <col min="4" max="4" width="14.00390625" style="68" bestFit="1" customWidth="1"/>
    <col min="5" max="5" width="13.00390625" style="35" customWidth="1"/>
    <col min="6" max="6" width="10.421875" style="35" bestFit="1" customWidth="1"/>
    <col min="7" max="7" width="14.00390625" style="68" bestFit="1" customWidth="1"/>
    <col min="8" max="8" width="13.00390625" style="35" customWidth="1"/>
    <col min="9" max="9" width="10.421875" style="35" bestFit="1" customWidth="1"/>
    <col min="10" max="10" width="14.00390625" style="69" bestFit="1" customWidth="1"/>
    <col min="11" max="16384" width="9.140625" style="35" customWidth="1"/>
  </cols>
  <sheetData>
    <row r="1" spans="1:4" ht="15">
      <c r="A1" s="2" t="s">
        <v>51</v>
      </c>
      <c r="B1" s="2"/>
      <c r="C1" s="2"/>
      <c r="D1" s="3"/>
    </row>
    <row r="2" spans="1:10" ht="15" customHeight="1">
      <c r="A2" s="161" t="s">
        <v>200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5" customHeight="1">
      <c r="A3" s="155" t="s">
        <v>199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30">
      <c r="A4" s="88"/>
      <c r="B4" s="70" t="s">
        <v>15</v>
      </c>
      <c r="C4" s="71"/>
      <c r="D4" s="72"/>
      <c r="E4" s="70" t="s">
        <v>9</v>
      </c>
      <c r="F4" s="71"/>
      <c r="G4" s="73"/>
      <c r="H4" s="71" t="s">
        <v>16</v>
      </c>
      <c r="I4" s="71"/>
      <c r="J4" s="74"/>
    </row>
    <row r="5" spans="1:10" ht="15">
      <c r="A5" s="57"/>
      <c r="B5" s="75"/>
      <c r="C5" s="152" t="s">
        <v>10</v>
      </c>
      <c r="D5" s="156"/>
      <c r="E5" s="75"/>
      <c r="F5" s="157" t="s">
        <v>10</v>
      </c>
      <c r="G5" s="158"/>
      <c r="H5" s="76"/>
      <c r="I5" s="157" t="s">
        <v>10</v>
      </c>
      <c r="J5" s="159"/>
    </row>
    <row r="6" spans="1:10" ht="45">
      <c r="A6" s="77" t="s">
        <v>0</v>
      </c>
      <c r="B6" s="78" t="s">
        <v>11</v>
      </c>
      <c r="C6" s="79" t="s">
        <v>12</v>
      </c>
      <c r="D6" s="80" t="s">
        <v>13</v>
      </c>
      <c r="E6" s="78" t="s">
        <v>11</v>
      </c>
      <c r="F6" s="79" t="s">
        <v>12</v>
      </c>
      <c r="G6" s="80" t="s">
        <v>13</v>
      </c>
      <c r="H6" s="78" t="s">
        <v>11</v>
      </c>
      <c r="I6" s="79" t="s">
        <v>12</v>
      </c>
      <c r="J6" s="105" t="s">
        <v>13</v>
      </c>
    </row>
    <row r="7" spans="1:10" ht="15">
      <c r="A7" s="57">
        <v>1975</v>
      </c>
      <c r="B7" s="29">
        <f>27.41947852/100</f>
        <v>0.27419478519999996</v>
      </c>
      <c r="C7" s="12">
        <v>8267.21725746</v>
      </c>
      <c r="D7" s="13">
        <v>18600.22220149</v>
      </c>
      <c r="E7" s="29">
        <f>30.77245236/100</f>
        <v>0.30772452359999997</v>
      </c>
      <c r="F7" s="12">
        <v>16266.04477612</v>
      </c>
      <c r="G7" s="13">
        <v>23699.62723881</v>
      </c>
      <c r="H7" s="29">
        <f>6.12428944/100</f>
        <v>0.0612428944</v>
      </c>
      <c r="I7" s="12">
        <v>17274.53955224</v>
      </c>
      <c r="J7" s="12">
        <v>29183.31758396</v>
      </c>
    </row>
    <row r="8" spans="1:10" ht="15">
      <c r="A8" s="57">
        <v>1976</v>
      </c>
      <c r="B8" s="81">
        <v>31.92418779</v>
      </c>
      <c r="C8" s="82">
        <v>8442.30633803</v>
      </c>
      <c r="D8" s="83">
        <v>18227.7068662</v>
      </c>
      <c r="E8" s="81">
        <v>29.69826965</v>
      </c>
      <c r="F8" s="82">
        <v>16500.87147887</v>
      </c>
      <c r="G8" s="83">
        <v>23949.2881162</v>
      </c>
      <c r="H8" s="81">
        <v>5.94491314</v>
      </c>
      <c r="I8" s="82">
        <v>20165.59991197</v>
      </c>
      <c r="J8" s="82">
        <v>26836.940625</v>
      </c>
    </row>
    <row r="9" spans="1:10" ht="15">
      <c r="A9" s="57">
        <v>1977</v>
      </c>
      <c r="B9" s="81">
        <v>27.59572246</v>
      </c>
      <c r="C9" s="82">
        <v>9422.40790774</v>
      </c>
      <c r="D9" s="83">
        <v>19950.79967051</v>
      </c>
      <c r="E9" s="81">
        <v>30.88953825</v>
      </c>
      <c r="F9" s="82">
        <v>16600.53039539</v>
      </c>
      <c r="G9" s="83">
        <v>24956.4538715</v>
      </c>
      <c r="H9" s="81">
        <v>7.53739661</v>
      </c>
      <c r="I9" s="82">
        <v>17157.11317957</v>
      </c>
      <c r="J9" s="82">
        <v>28938.71392092</v>
      </c>
    </row>
    <row r="10" spans="1:10" ht="15">
      <c r="A10" s="57">
        <v>1978</v>
      </c>
      <c r="B10" s="81">
        <v>26.60366853</v>
      </c>
      <c r="C10" s="82">
        <v>9360.4601227</v>
      </c>
      <c r="D10" s="83">
        <v>19046.86483896</v>
      </c>
      <c r="E10" s="81">
        <v>31.82714244</v>
      </c>
      <c r="F10" s="82">
        <v>13813.36472393</v>
      </c>
      <c r="G10" s="83">
        <v>23668.59202454</v>
      </c>
      <c r="H10" s="81">
        <v>4.83635111</v>
      </c>
      <c r="I10" s="82">
        <v>14863.07346626</v>
      </c>
      <c r="J10" s="82">
        <v>27319.17147239</v>
      </c>
    </row>
    <row r="11" spans="1:10" ht="15">
      <c r="A11" s="57">
        <v>1979</v>
      </c>
      <c r="B11" s="81">
        <v>25.2589699</v>
      </c>
      <c r="C11" s="82">
        <v>7850.35767635</v>
      </c>
      <c r="D11" s="83">
        <v>17645.21639004</v>
      </c>
      <c r="E11" s="81">
        <v>32.51482899</v>
      </c>
      <c r="F11" s="82">
        <v>14428.49917012</v>
      </c>
      <c r="G11" s="83">
        <v>22312.01887967</v>
      </c>
      <c r="H11" s="81">
        <v>6.44886457</v>
      </c>
      <c r="I11" s="82">
        <v>15194.2406639</v>
      </c>
      <c r="J11" s="82">
        <v>25172.99792531</v>
      </c>
    </row>
    <row r="12" spans="1:10" ht="15">
      <c r="A12" s="57">
        <v>1980</v>
      </c>
      <c r="B12" s="81">
        <v>25.31762075</v>
      </c>
      <c r="C12" s="82">
        <v>7590.55864571</v>
      </c>
      <c r="D12" s="83">
        <v>17416.11511487</v>
      </c>
      <c r="E12" s="81">
        <v>34.77940186</v>
      </c>
      <c r="F12" s="82">
        <v>13573.39480048</v>
      </c>
      <c r="G12" s="83">
        <v>21875.56831923</v>
      </c>
      <c r="H12" s="81">
        <v>7.6115997</v>
      </c>
      <c r="I12" s="82">
        <v>17047.12962515</v>
      </c>
      <c r="J12" s="82">
        <v>28939.00483676</v>
      </c>
    </row>
    <row r="13" spans="1:10" ht="15">
      <c r="A13" s="57">
        <v>1981</v>
      </c>
      <c r="B13" s="81">
        <v>25.39555872</v>
      </c>
      <c r="C13" s="82">
        <v>8227.81788079</v>
      </c>
      <c r="D13" s="83">
        <v>18377.86572848</v>
      </c>
      <c r="E13" s="81">
        <v>37.50711603</v>
      </c>
      <c r="F13" s="82">
        <v>12736.27715232</v>
      </c>
      <c r="G13" s="83">
        <v>21820.55794702</v>
      </c>
      <c r="H13" s="81">
        <v>5.73384785</v>
      </c>
      <c r="I13" s="82">
        <v>19111.63311258</v>
      </c>
      <c r="J13" s="82">
        <v>25027.48228477</v>
      </c>
    </row>
    <row r="14" spans="1:10" ht="15">
      <c r="A14" s="57">
        <v>1982</v>
      </c>
      <c r="B14" s="81">
        <v>25.76268375</v>
      </c>
      <c r="C14" s="82">
        <v>6741.18556701</v>
      </c>
      <c r="D14" s="83">
        <v>18414.67190722</v>
      </c>
      <c r="E14" s="81">
        <v>37.70874635</v>
      </c>
      <c r="F14" s="82">
        <v>13374.51216495</v>
      </c>
      <c r="G14" s="83">
        <v>22688.5835567</v>
      </c>
      <c r="H14" s="81">
        <v>3.73753739</v>
      </c>
      <c r="I14" s="82">
        <v>12343.1107732</v>
      </c>
      <c r="J14" s="82">
        <v>21994.2414433</v>
      </c>
    </row>
    <row r="15" spans="1:10" ht="15">
      <c r="A15" s="57">
        <v>1983</v>
      </c>
      <c r="B15" s="81">
        <v>24.79349237</v>
      </c>
      <c r="C15" s="82">
        <v>7627.67969849</v>
      </c>
      <c r="D15" s="83">
        <v>19085.62876884</v>
      </c>
      <c r="E15" s="81">
        <v>38.00812405</v>
      </c>
      <c r="F15" s="82">
        <v>15881.8718593</v>
      </c>
      <c r="G15" s="83">
        <v>25049.54547739</v>
      </c>
      <c r="H15" s="81">
        <v>6.8806156</v>
      </c>
      <c r="I15" s="82">
        <v>13143.61809045</v>
      </c>
      <c r="J15" s="82">
        <v>23913.71781407</v>
      </c>
    </row>
    <row r="16" spans="1:10" ht="15">
      <c r="A16" s="57">
        <v>1984</v>
      </c>
      <c r="B16" s="81">
        <v>26.20888399</v>
      </c>
      <c r="C16" s="82">
        <v>7970.33056895</v>
      </c>
      <c r="D16" s="83">
        <v>20131.81070395</v>
      </c>
      <c r="E16" s="81">
        <v>35.72893506</v>
      </c>
      <c r="F16" s="82">
        <v>14944.36981678</v>
      </c>
      <c r="G16" s="83">
        <v>25113.26730955</v>
      </c>
      <c r="H16" s="81">
        <v>7.27417334</v>
      </c>
      <c r="I16" s="82">
        <v>16966.37878496</v>
      </c>
      <c r="J16" s="82">
        <v>28226.15221794</v>
      </c>
    </row>
    <row r="17" spans="1:10" ht="15">
      <c r="A17" s="57">
        <v>1985</v>
      </c>
      <c r="B17" s="81">
        <v>28.65438115</v>
      </c>
      <c r="C17" s="82">
        <v>7393.79414498</v>
      </c>
      <c r="D17" s="83">
        <v>19057.75762082</v>
      </c>
      <c r="E17" s="81">
        <v>34.94371951</v>
      </c>
      <c r="F17" s="82">
        <v>15541.14758364</v>
      </c>
      <c r="G17" s="83">
        <v>25305.00724907</v>
      </c>
      <c r="H17" s="81">
        <v>7.25195671</v>
      </c>
      <c r="I17" s="82">
        <v>16256.21863383</v>
      </c>
      <c r="J17" s="82">
        <v>27525.17118959</v>
      </c>
    </row>
    <row r="18" spans="1:10" ht="15">
      <c r="A18" s="57">
        <v>1986</v>
      </c>
      <c r="B18" s="81">
        <v>29.54971944</v>
      </c>
      <c r="C18" s="82">
        <v>7078.38849315</v>
      </c>
      <c r="D18" s="83">
        <v>18910.20547945</v>
      </c>
      <c r="E18" s="81">
        <v>32.44011376</v>
      </c>
      <c r="F18" s="82">
        <v>14598.67863014</v>
      </c>
      <c r="G18" s="83">
        <v>24105.53561644</v>
      </c>
      <c r="H18" s="81">
        <v>6.58427982</v>
      </c>
      <c r="I18" s="82">
        <v>14984.84493151</v>
      </c>
      <c r="J18" s="82">
        <v>28044.83</v>
      </c>
    </row>
    <row r="19" spans="1:10" ht="15">
      <c r="A19" s="57">
        <v>1987</v>
      </c>
      <c r="B19" s="81">
        <v>27.70282903</v>
      </c>
      <c r="C19" s="82">
        <v>8691.71444934</v>
      </c>
      <c r="D19" s="83">
        <v>20809.41621145</v>
      </c>
      <c r="E19" s="81">
        <v>33.93800224</v>
      </c>
      <c r="F19" s="82">
        <v>15689.63920705</v>
      </c>
      <c r="G19" s="83">
        <v>24944.02982379</v>
      </c>
      <c r="H19" s="81">
        <v>7.18910395</v>
      </c>
      <c r="I19" s="82">
        <v>19684.06387665</v>
      </c>
      <c r="J19" s="82">
        <v>32585.28740088</v>
      </c>
    </row>
    <row r="20" spans="1:10" ht="15">
      <c r="A20" s="57">
        <v>1988</v>
      </c>
      <c r="B20" s="81">
        <v>25.24111695</v>
      </c>
      <c r="C20" s="82">
        <v>8157.06305085</v>
      </c>
      <c r="D20" s="83">
        <v>20290.14019068</v>
      </c>
      <c r="E20" s="81">
        <v>30.15817258</v>
      </c>
      <c r="F20" s="82">
        <v>17677.3309322</v>
      </c>
      <c r="G20" s="83">
        <v>25540.69538136</v>
      </c>
      <c r="H20" s="81">
        <v>8.9695392</v>
      </c>
      <c r="I20" s="82">
        <v>15868.0367161</v>
      </c>
      <c r="J20" s="82">
        <v>26806.00067797</v>
      </c>
    </row>
    <row r="21" spans="1:10" ht="15">
      <c r="A21" s="57">
        <v>1989</v>
      </c>
      <c r="B21" s="81">
        <v>25.9871765</v>
      </c>
      <c r="C21" s="82">
        <v>9421.1463336</v>
      </c>
      <c r="D21" s="83">
        <v>21715.70717164</v>
      </c>
      <c r="E21" s="81">
        <v>30.13623252</v>
      </c>
      <c r="F21" s="82">
        <v>16834.76651894</v>
      </c>
      <c r="G21" s="83">
        <v>25692.11941982</v>
      </c>
      <c r="H21" s="81">
        <v>10.40858034</v>
      </c>
      <c r="I21" s="82">
        <v>14259.05602337</v>
      </c>
      <c r="J21" s="82">
        <v>27617.97455681</v>
      </c>
    </row>
    <row r="22" spans="1:10" ht="15">
      <c r="A22" s="57">
        <v>1990</v>
      </c>
      <c r="B22" s="81">
        <v>32.08334163</v>
      </c>
      <c r="C22" s="82">
        <v>8033.99861432</v>
      </c>
      <c r="D22" s="83">
        <v>20554.82101617</v>
      </c>
      <c r="E22" s="81">
        <v>27.85601742</v>
      </c>
      <c r="F22" s="82">
        <v>15343.12517321</v>
      </c>
      <c r="G22" s="83">
        <v>25169.16859122</v>
      </c>
      <c r="H22" s="81">
        <v>8.44488109</v>
      </c>
      <c r="I22" s="82">
        <v>16108.26789838</v>
      </c>
      <c r="J22" s="82">
        <v>28178.56218245</v>
      </c>
    </row>
    <row r="23" spans="1:10" ht="15">
      <c r="A23" s="57">
        <v>1991</v>
      </c>
      <c r="B23" s="81">
        <v>33.35100697</v>
      </c>
      <c r="C23" s="82">
        <v>10096.90808824</v>
      </c>
      <c r="D23" s="83">
        <v>22064.14819853</v>
      </c>
      <c r="E23" s="81">
        <v>30.39595977</v>
      </c>
      <c r="F23" s="82">
        <v>13267.01669118</v>
      </c>
      <c r="G23" s="83">
        <v>24194.115</v>
      </c>
      <c r="H23" s="81">
        <v>7.80330952</v>
      </c>
      <c r="I23" s="82">
        <v>13943.34926471</v>
      </c>
      <c r="J23" s="82">
        <v>27223.18742647</v>
      </c>
    </row>
    <row r="24" spans="1:10" ht="15">
      <c r="A24" s="57">
        <v>1992</v>
      </c>
      <c r="B24" s="81">
        <v>35.83751035</v>
      </c>
      <c r="C24" s="82">
        <v>9640.52043509</v>
      </c>
      <c r="D24" s="83">
        <v>20949.20381598</v>
      </c>
      <c r="E24" s="81">
        <v>28.40415406</v>
      </c>
      <c r="F24" s="82">
        <v>14769.38302425</v>
      </c>
      <c r="G24" s="83">
        <v>24252.88159772</v>
      </c>
      <c r="H24" s="81">
        <v>8.12911182</v>
      </c>
      <c r="I24" s="82">
        <v>14912.4128388</v>
      </c>
      <c r="J24" s="82">
        <v>27413.52956491</v>
      </c>
    </row>
    <row r="25" spans="1:10" ht="15">
      <c r="A25" s="57">
        <v>1993</v>
      </c>
      <c r="B25" s="81">
        <v>30.95875828</v>
      </c>
      <c r="C25" s="82">
        <v>9056.71745152</v>
      </c>
      <c r="D25" s="83">
        <v>21733.10297784</v>
      </c>
      <c r="E25" s="81">
        <v>30.56987348</v>
      </c>
      <c r="F25" s="82">
        <v>16116.42870499</v>
      </c>
      <c r="G25" s="83">
        <v>24281.05948753</v>
      </c>
      <c r="H25" s="81">
        <v>5.52791905</v>
      </c>
      <c r="I25" s="82">
        <v>16259.8267313</v>
      </c>
      <c r="J25" s="82">
        <v>28487.90474377</v>
      </c>
    </row>
    <row r="26" spans="1:10" ht="15">
      <c r="A26" s="57">
        <v>1994</v>
      </c>
      <c r="B26" s="81">
        <v>33.93862814</v>
      </c>
      <c r="C26" s="82">
        <v>8854.09175676</v>
      </c>
      <c r="D26" s="83">
        <v>21535.08927365</v>
      </c>
      <c r="E26" s="81">
        <v>25.00016544</v>
      </c>
      <c r="F26" s="82">
        <v>14730.31033784</v>
      </c>
      <c r="G26" s="83">
        <v>24469.51672297</v>
      </c>
      <c r="H26" s="81">
        <v>8.12311134</v>
      </c>
      <c r="I26" s="82">
        <v>21702.24486487</v>
      </c>
      <c r="J26" s="82">
        <v>34886.18189189</v>
      </c>
    </row>
    <row r="27" spans="1:10" ht="15">
      <c r="A27" s="57">
        <v>1995</v>
      </c>
      <c r="B27" s="81">
        <v>30.17635651</v>
      </c>
      <c r="C27" s="82">
        <v>8575.67213115</v>
      </c>
      <c r="D27" s="83">
        <v>23069.98731148</v>
      </c>
      <c r="E27" s="81">
        <v>25.8713631</v>
      </c>
      <c r="F27" s="82">
        <v>14201.31304918</v>
      </c>
      <c r="G27" s="83">
        <v>24011.88196721</v>
      </c>
      <c r="H27" s="81">
        <v>6.70289114</v>
      </c>
      <c r="I27" s="82">
        <v>19655.44052459</v>
      </c>
      <c r="J27" s="82">
        <v>30936.73721311</v>
      </c>
    </row>
    <row r="28" spans="1:10" ht="15">
      <c r="A28" s="57">
        <v>1996</v>
      </c>
      <c r="B28" s="81">
        <v>33.01963013</v>
      </c>
      <c r="C28" s="82">
        <v>8596.19463944</v>
      </c>
      <c r="D28" s="83">
        <v>21573.94479898</v>
      </c>
      <c r="E28" s="81">
        <v>25.39366822</v>
      </c>
      <c r="F28" s="82">
        <v>16691.64007658</v>
      </c>
      <c r="G28" s="83">
        <v>25963.84613912</v>
      </c>
      <c r="H28" s="81">
        <v>6.88501424</v>
      </c>
      <c r="I28" s="82">
        <v>18492.94623484</v>
      </c>
      <c r="J28" s="82">
        <v>31185.54754308</v>
      </c>
    </row>
    <row r="29" spans="1:10" ht="15">
      <c r="A29" s="57">
        <v>1997</v>
      </c>
      <c r="B29" s="81">
        <v>27.64370189</v>
      </c>
      <c r="C29" s="82">
        <v>8158.39051778</v>
      </c>
      <c r="D29" s="83">
        <v>21355.94691204</v>
      </c>
      <c r="E29" s="81">
        <v>28.66180454</v>
      </c>
      <c r="F29" s="82">
        <v>16316.78103556</v>
      </c>
      <c r="G29" s="83">
        <v>26822.06855895</v>
      </c>
      <c r="H29" s="81">
        <v>8.7217567</v>
      </c>
      <c r="I29" s="82">
        <v>21682.28253275</v>
      </c>
      <c r="J29" s="82">
        <v>32157.65595758</v>
      </c>
    </row>
    <row r="30" spans="1:10" ht="15">
      <c r="A30" s="57">
        <v>1998</v>
      </c>
      <c r="B30" s="81">
        <v>31.86768246</v>
      </c>
      <c r="C30" s="82">
        <v>9393.22173313</v>
      </c>
      <c r="D30" s="83">
        <v>22097.37193252</v>
      </c>
      <c r="E30" s="81">
        <v>24.66304862</v>
      </c>
      <c r="F30" s="82">
        <v>19255.80368098</v>
      </c>
      <c r="G30" s="83">
        <v>27579.92714724</v>
      </c>
      <c r="H30" s="81">
        <v>8.09919449</v>
      </c>
      <c r="I30" s="82">
        <v>25206.38190184</v>
      </c>
      <c r="J30" s="82">
        <v>35763.64371166</v>
      </c>
    </row>
    <row r="31" spans="1:10" ht="15">
      <c r="A31" s="57">
        <v>1999</v>
      </c>
      <c r="B31" s="81">
        <v>31.73315838</v>
      </c>
      <c r="C31" s="82">
        <v>9786.78587545</v>
      </c>
      <c r="D31" s="83">
        <v>23177.46958484</v>
      </c>
      <c r="E31" s="81">
        <v>24.89382218</v>
      </c>
      <c r="F31" s="82">
        <v>17917.19512635</v>
      </c>
      <c r="G31" s="83">
        <v>27469.88501805</v>
      </c>
      <c r="H31" s="81">
        <v>5.67998211</v>
      </c>
      <c r="I31" s="82">
        <v>21167.65392599</v>
      </c>
      <c r="J31" s="82">
        <v>28713.15108303</v>
      </c>
    </row>
    <row r="32" spans="1:10" ht="15">
      <c r="A32" s="57">
        <v>2000</v>
      </c>
      <c r="B32" s="81">
        <v>27.81380134</v>
      </c>
      <c r="C32" s="82">
        <v>10620.10440835</v>
      </c>
      <c r="D32" s="83">
        <v>23250.44286543</v>
      </c>
      <c r="E32" s="81">
        <v>25.10609349</v>
      </c>
      <c r="F32" s="82">
        <v>15270.19298144</v>
      </c>
      <c r="G32" s="83">
        <v>25976.26966357</v>
      </c>
      <c r="H32" s="81">
        <v>6.51314846</v>
      </c>
      <c r="I32" s="82">
        <v>22302.85140661</v>
      </c>
      <c r="J32" s="82">
        <v>34808.65649652</v>
      </c>
    </row>
    <row r="33" spans="1:10" ht="15">
      <c r="A33" s="57">
        <v>2001</v>
      </c>
      <c r="B33" s="81">
        <v>31.54777881</v>
      </c>
      <c r="C33" s="82">
        <v>9727.60651685</v>
      </c>
      <c r="D33" s="83">
        <v>23510.83146067</v>
      </c>
      <c r="E33" s="81">
        <v>23.48565985</v>
      </c>
      <c r="F33" s="82">
        <v>16428.19348315</v>
      </c>
      <c r="G33" s="83">
        <v>27390.11865169</v>
      </c>
      <c r="H33" s="81">
        <v>6.2963268</v>
      </c>
      <c r="I33" s="82">
        <v>18571.72007022</v>
      </c>
      <c r="J33" s="82">
        <v>31494.71797753</v>
      </c>
    </row>
    <row r="34" spans="1:10" ht="15">
      <c r="A34" s="57">
        <v>2002</v>
      </c>
      <c r="B34" s="81">
        <v>32.29255244</v>
      </c>
      <c r="C34" s="82">
        <v>10177.3540856</v>
      </c>
      <c r="D34" s="83">
        <v>23131.67192885</v>
      </c>
      <c r="E34" s="81">
        <v>21.77989137</v>
      </c>
      <c r="F34" s="82">
        <v>20988.36962201</v>
      </c>
      <c r="G34" s="83">
        <v>29863.26470261</v>
      </c>
      <c r="H34" s="81">
        <v>5.98929991</v>
      </c>
      <c r="I34" s="82">
        <v>20887.80767093</v>
      </c>
      <c r="J34" s="82">
        <v>33890.58910506</v>
      </c>
    </row>
    <row r="35" spans="1:10" ht="15">
      <c r="A35" s="57">
        <v>2003</v>
      </c>
      <c r="B35" s="81">
        <v>30.97704329</v>
      </c>
      <c r="C35" s="82">
        <v>11390.65868263</v>
      </c>
      <c r="D35" s="83">
        <v>25334.72335329</v>
      </c>
      <c r="E35" s="81">
        <v>23.49945295</v>
      </c>
      <c r="F35" s="82">
        <v>18936.97005988</v>
      </c>
      <c r="G35" s="83">
        <v>29069.91017964</v>
      </c>
      <c r="H35" s="81">
        <v>6.60775481</v>
      </c>
      <c r="I35" s="82">
        <v>20170.95808383</v>
      </c>
      <c r="J35" s="82">
        <v>32353.62350299</v>
      </c>
    </row>
    <row r="36" spans="1:10" ht="15">
      <c r="A36" s="57">
        <v>2004</v>
      </c>
      <c r="B36" s="81">
        <v>32.12058277</v>
      </c>
      <c r="C36" s="82">
        <v>12684.94254085</v>
      </c>
      <c r="D36" s="83">
        <v>26197.16394307</v>
      </c>
      <c r="E36" s="81">
        <v>23.9652365</v>
      </c>
      <c r="F36" s="82">
        <v>19532.97311545</v>
      </c>
      <c r="G36" s="83">
        <v>29932.55780179</v>
      </c>
      <c r="H36" s="81">
        <v>6.7056713</v>
      </c>
      <c r="I36" s="82">
        <v>16545.5772272</v>
      </c>
      <c r="J36" s="82">
        <v>29850.40441487</v>
      </c>
    </row>
    <row r="37" spans="1:10" ht="15">
      <c r="A37" s="57">
        <v>2005</v>
      </c>
      <c r="B37" s="81">
        <v>33.53821811</v>
      </c>
      <c r="C37" s="82">
        <v>10085.7840617</v>
      </c>
      <c r="D37" s="83">
        <v>24084.85233933</v>
      </c>
      <c r="E37" s="81">
        <v>25.16947607</v>
      </c>
      <c r="F37" s="82">
        <v>17482.02570694</v>
      </c>
      <c r="G37" s="83">
        <v>27488.24413882</v>
      </c>
      <c r="H37" s="81">
        <v>5.80236617</v>
      </c>
      <c r="I37" s="82">
        <v>20472.46068123</v>
      </c>
      <c r="J37" s="82">
        <v>31853.14735219</v>
      </c>
    </row>
    <row r="38" spans="1:10" ht="15">
      <c r="A38" s="57">
        <v>2006</v>
      </c>
      <c r="B38" s="81">
        <v>32.06718012</v>
      </c>
      <c r="C38" s="82">
        <v>10699.51404633</v>
      </c>
      <c r="D38" s="83">
        <v>24278.0137999</v>
      </c>
      <c r="E38" s="81">
        <v>23.3314665</v>
      </c>
      <c r="F38" s="82">
        <v>18047.37309019</v>
      </c>
      <c r="G38" s="83">
        <v>28534.18595367</v>
      </c>
      <c r="H38" s="81">
        <v>4.82348133</v>
      </c>
      <c r="I38" s="82">
        <v>22301.39674717</v>
      </c>
      <c r="J38" s="82">
        <v>32930.01039921</v>
      </c>
    </row>
    <row r="39" spans="1:10" ht="15">
      <c r="A39" s="57">
        <v>2007</v>
      </c>
      <c r="B39" s="81">
        <v>35.30560213</v>
      </c>
      <c r="C39" s="82">
        <v>10444.64444786</v>
      </c>
      <c r="D39" s="83">
        <v>24159.51711527</v>
      </c>
      <c r="E39" s="81">
        <v>24.52800469</v>
      </c>
      <c r="F39" s="82">
        <v>19353.55792121</v>
      </c>
      <c r="G39" s="83">
        <v>30047.18327638</v>
      </c>
      <c r="H39" s="81">
        <v>4.46263517</v>
      </c>
      <c r="I39" s="82">
        <v>21548.3560033</v>
      </c>
      <c r="J39" s="82">
        <v>33562.20785018</v>
      </c>
    </row>
    <row r="40" spans="1:10" ht="15">
      <c r="A40" s="57">
        <v>2008</v>
      </c>
      <c r="B40" s="81">
        <v>31.47342325</v>
      </c>
      <c r="C40" s="82">
        <v>10352.62776775</v>
      </c>
      <c r="D40" s="83">
        <v>24741.51529831</v>
      </c>
      <c r="E40" s="81">
        <v>24.97926641</v>
      </c>
      <c r="F40" s="82">
        <v>19173.2299888</v>
      </c>
      <c r="G40" s="83">
        <v>30879.57863949</v>
      </c>
      <c r="H40" s="81">
        <v>5.4340253</v>
      </c>
      <c r="I40" s="82">
        <v>18369.86288646</v>
      </c>
      <c r="J40" s="82">
        <v>30836.74567557</v>
      </c>
    </row>
    <row r="41" spans="1:10" ht="15">
      <c r="A41" s="57">
        <v>2009</v>
      </c>
      <c r="B41" s="81">
        <v>32.55021492</v>
      </c>
      <c r="C41" s="82">
        <v>10501.46402526</v>
      </c>
      <c r="D41" s="83">
        <v>24815.67090726</v>
      </c>
      <c r="E41" s="81">
        <v>23.23798755</v>
      </c>
      <c r="F41" s="82">
        <v>22949.21555173</v>
      </c>
      <c r="G41" s="83">
        <v>34125.71594813</v>
      </c>
      <c r="H41" s="81">
        <v>5.11280262</v>
      </c>
      <c r="I41" s="82">
        <v>20311.72314354</v>
      </c>
      <c r="J41" s="82">
        <v>36341.8158911</v>
      </c>
    </row>
    <row r="42" spans="1:10" ht="15">
      <c r="A42" s="61">
        <v>2010</v>
      </c>
      <c r="B42" s="84">
        <v>29.69215298</v>
      </c>
      <c r="C42" s="85">
        <v>11904</v>
      </c>
      <c r="D42" s="86">
        <v>25932</v>
      </c>
      <c r="E42" s="84">
        <v>26.1539693</v>
      </c>
      <c r="F42" s="85">
        <v>19926</v>
      </c>
      <c r="G42" s="86">
        <v>30578.5</v>
      </c>
      <c r="H42" s="84">
        <v>6.18891633</v>
      </c>
      <c r="I42" s="85">
        <v>16734</v>
      </c>
      <c r="J42" s="85">
        <v>30500</v>
      </c>
    </row>
    <row r="43" spans="1:10" ht="15">
      <c r="A43" s="150" t="s">
        <v>139</v>
      </c>
      <c r="B43" s="150"/>
      <c r="C43" s="150"/>
      <c r="D43" s="150"/>
      <c r="E43" s="150"/>
      <c r="F43" s="150"/>
      <c r="G43" s="150"/>
      <c r="H43" s="150"/>
      <c r="I43" s="150"/>
      <c r="J43" s="150"/>
    </row>
    <row r="44" spans="1:10" ht="36" customHeight="1">
      <c r="A44" s="154" t="s">
        <v>183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0" ht="17.25">
      <c r="A45" s="154" t="s">
        <v>140</v>
      </c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 ht="15">
      <c r="A46" s="145" t="s">
        <v>102</v>
      </c>
      <c r="B46" s="145"/>
      <c r="C46" s="145"/>
      <c r="D46" s="145"/>
      <c r="E46" s="145"/>
      <c r="F46" s="145"/>
      <c r="G46" s="145"/>
      <c r="H46" s="145"/>
      <c r="I46" s="145"/>
      <c r="J46" s="145"/>
    </row>
  </sheetData>
  <mergeCells count="9">
    <mergeCell ref="A2:J2"/>
    <mergeCell ref="A43:J43"/>
    <mergeCell ref="A44:J44"/>
    <mergeCell ref="A45:J45"/>
    <mergeCell ref="A46:J46"/>
    <mergeCell ref="A3:J3"/>
    <mergeCell ref="C5:D5"/>
    <mergeCell ref="F5:G5"/>
    <mergeCell ref="I5:J5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 topLeftCell="A1">
      <selection activeCell="C28" sqref="C28"/>
    </sheetView>
  </sheetViews>
  <sheetFormatPr defaultColWidth="9.140625" defaultRowHeight="15"/>
  <cols>
    <col min="1" max="1" width="24.7109375" style="22" customWidth="1"/>
    <col min="2" max="2" width="81.7109375" style="0" bestFit="1" customWidth="1"/>
    <col min="3" max="3" width="63.140625" style="0" bestFit="1" customWidth="1"/>
    <col min="4" max="4" width="24.7109375" style="0" customWidth="1"/>
  </cols>
  <sheetData>
    <row r="1" spans="1:4" s="22" customFormat="1" ht="15">
      <c r="A1" s="20" t="s">
        <v>748</v>
      </c>
      <c r="B1" s="21"/>
      <c r="C1" s="21"/>
      <c r="D1" s="21"/>
    </row>
    <row r="2" spans="2:4" s="22" customFormat="1" ht="15">
      <c r="B2" s="21"/>
      <c r="C2" s="21"/>
      <c r="D2" s="21"/>
    </row>
    <row r="3" spans="1:4" s="22" customFormat="1" ht="31.5">
      <c r="A3" s="23" t="s">
        <v>61</v>
      </c>
      <c r="B3" s="24" t="s">
        <v>62</v>
      </c>
      <c r="C3" s="24" t="s">
        <v>63</v>
      </c>
      <c r="D3" s="25" t="s">
        <v>64</v>
      </c>
    </row>
    <row r="4" ht="15">
      <c r="A4" s="26"/>
    </row>
    <row r="5" spans="1:4" ht="15">
      <c r="A5" s="47" t="s">
        <v>65</v>
      </c>
      <c r="B5" s="44" t="s">
        <v>104</v>
      </c>
      <c r="C5" s="44" t="s">
        <v>103</v>
      </c>
      <c r="D5" s="44" t="s">
        <v>135</v>
      </c>
    </row>
    <row r="6" spans="1:4" ht="15">
      <c r="A6" s="45" t="s">
        <v>66</v>
      </c>
      <c r="B6" s="39" t="s">
        <v>105</v>
      </c>
      <c r="C6" s="39" t="s">
        <v>106</v>
      </c>
      <c r="D6" s="39" t="s">
        <v>92</v>
      </c>
    </row>
    <row r="7" spans="1:4" ht="15">
      <c r="A7" s="45" t="s">
        <v>67</v>
      </c>
      <c r="B7" s="39" t="s">
        <v>107</v>
      </c>
      <c r="C7" s="39" t="s">
        <v>216</v>
      </c>
      <c r="D7" s="39" t="s">
        <v>92</v>
      </c>
    </row>
    <row r="8" spans="1:4" ht="15">
      <c r="A8" s="45" t="s">
        <v>68</v>
      </c>
      <c r="B8" s="39" t="s">
        <v>108</v>
      </c>
      <c r="C8" s="39" t="s">
        <v>216</v>
      </c>
      <c r="D8" s="39" t="s">
        <v>92</v>
      </c>
    </row>
    <row r="9" spans="1:4" ht="15">
      <c r="A9" s="45" t="s">
        <v>69</v>
      </c>
      <c r="B9" s="39" t="s">
        <v>109</v>
      </c>
      <c r="C9" s="39" t="s">
        <v>110</v>
      </c>
      <c r="D9" s="39" t="s">
        <v>92</v>
      </c>
    </row>
    <row r="10" spans="1:4" ht="15">
      <c r="A10" s="45" t="s">
        <v>70</v>
      </c>
      <c r="B10" s="39" t="s">
        <v>111</v>
      </c>
      <c r="C10" s="39" t="s">
        <v>112</v>
      </c>
      <c r="D10" s="39" t="s">
        <v>92</v>
      </c>
    </row>
    <row r="11" spans="1:4" ht="15">
      <c r="A11" s="45" t="s">
        <v>71</v>
      </c>
      <c r="B11" s="39" t="s">
        <v>113</v>
      </c>
      <c r="C11" s="39" t="s">
        <v>114</v>
      </c>
      <c r="D11" s="39" t="s">
        <v>92</v>
      </c>
    </row>
    <row r="12" spans="1:4" ht="15">
      <c r="A12" s="45" t="s">
        <v>72</v>
      </c>
      <c r="B12" s="39" t="s">
        <v>115</v>
      </c>
      <c r="C12" s="39" t="s">
        <v>112</v>
      </c>
      <c r="D12" s="39" t="s">
        <v>92</v>
      </c>
    </row>
    <row r="13" spans="1:4" ht="15">
      <c r="A13" s="45" t="s">
        <v>73</v>
      </c>
      <c r="B13" s="39" t="s">
        <v>116</v>
      </c>
      <c r="C13" s="39" t="s">
        <v>114</v>
      </c>
      <c r="D13" s="39" t="s">
        <v>92</v>
      </c>
    </row>
    <row r="14" spans="1:4" ht="15">
      <c r="A14" s="45" t="s">
        <v>74</v>
      </c>
      <c r="B14" s="39" t="s">
        <v>117</v>
      </c>
      <c r="C14" s="39" t="s">
        <v>118</v>
      </c>
      <c r="D14" s="39" t="s">
        <v>92</v>
      </c>
    </row>
    <row r="15" spans="1:4" ht="15">
      <c r="A15" s="45" t="s">
        <v>75</v>
      </c>
      <c r="B15" s="39" t="s">
        <v>119</v>
      </c>
      <c r="C15" s="39" t="s">
        <v>216</v>
      </c>
      <c r="D15" s="39" t="s">
        <v>92</v>
      </c>
    </row>
    <row r="16" spans="1:4" ht="15">
      <c r="A16" s="45" t="s">
        <v>76</v>
      </c>
      <c r="B16" s="39" t="s">
        <v>120</v>
      </c>
      <c r="C16" s="39" t="s">
        <v>216</v>
      </c>
      <c r="D16" s="39" t="s">
        <v>92</v>
      </c>
    </row>
    <row r="17" spans="1:4" ht="15">
      <c r="A17" s="45" t="s">
        <v>77</v>
      </c>
      <c r="B17" s="39" t="s">
        <v>132</v>
      </c>
      <c r="C17" s="44" t="s">
        <v>103</v>
      </c>
      <c r="D17" s="39" t="s">
        <v>92</v>
      </c>
    </row>
    <row r="18" spans="1:4" ht="15">
      <c r="A18" s="45" t="s">
        <v>78</v>
      </c>
      <c r="B18" s="39" t="s">
        <v>121</v>
      </c>
      <c r="C18" s="44" t="s">
        <v>103</v>
      </c>
      <c r="D18" s="39" t="s">
        <v>92</v>
      </c>
    </row>
    <row r="19" spans="1:4" ht="15">
      <c r="A19" s="45" t="s">
        <v>1</v>
      </c>
      <c r="B19" s="39" t="s">
        <v>122</v>
      </c>
      <c r="C19" s="44" t="s">
        <v>103</v>
      </c>
      <c r="D19" s="39" t="s">
        <v>36</v>
      </c>
    </row>
    <row r="20" spans="1:4" ht="15">
      <c r="A20" s="45" t="s">
        <v>79</v>
      </c>
      <c r="B20" s="39" t="s">
        <v>123</v>
      </c>
      <c r="C20" s="44" t="s">
        <v>103</v>
      </c>
      <c r="D20" s="39" t="s">
        <v>93</v>
      </c>
    </row>
    <row r="21" spans="1:4" ht="15">
      <c r="A21" s="45" t="s">
        <v>80</v>
      </c>
      <c r="B21" s="39" t="s">
        <v>124</v>
      </c>
      <c r="C21" s="44" t="s">
        <v>103</v>
      </c>
      <c r="D21" s="39" t="s">
        <v>136</v>
      </c>
    </row>
    <row r="22" spans="1:4" ht="15">
      <c r="A22" s="45" t="s">
        <v>8</v>
      </c>
      <c r="B22" s="39" t="s">
        <v>125</v>
      </c>
      <c r="C22" s="44" t="s">
        <v>103</v>
      </c>
      <c r="D22" s="39" t="s">
        <v>42</v>
      </c>
    </row>
    <row r="23" spans="1:4" ht="15">
      <c r="A23" s="45" t="s">
        <v>81</v>
      </c>
      <c r="B23" s="39" t="s">
        <v>128</v>
      </c>
      <c r="C23" s="44" t="s">
        <v>103</v>
      </c>
      <c r="D23" s="39" t="s">
        <v>94</v>
      </c>
    </row>
    <row r="24" spans="1:4" ht="15">
      <c r="A24" s="45" t="s">
        <v>84</v>
      </c>
      <c r="B24" s="39" t="s">
        <v>126</v>
      </c>
      <c r="C24" s="44" t="s">
        <v>103</v>
      </c>
      <c r="D24" s="39" t="s">
        <v>95</v>
      </c>
    </row>
    <row r="25" spans="1:4" ht="15">
      <c r="A25" s="45"/>
      <c r="B25" s="39"/>
      <c r="C25" s="39"/>
      <c r="D25" s="39"/>
    </row>
    <row r="26" spans="1:4" ht="15">
      <c r="A26" s="45" t="s">
        <v>82</v>
      </c>
      <c r="B26" s="39" t="s">
        <v>100</v>
      </c>
      <c r="C26" s="44" t="s">
        <v>750</v>
      </c>
      <c r="D26" s="39" t="s">
        <v>92</v>
      </c>
    </row>
    <row r="27" spans="1:4" ht="15">
      <c r="A27" s="45" t="s">
        <v>83</v>
      </c>
      <c r="B27" s="39" t="s">
        <v>127</v>
      </c>
      <c r="C27" s="44" t="s">
        <v>103</v>
      </c>
      <c r="D27" s="39" t="s">
        <v>36</v>
      </c>
    </row>
    <row r="28" spans="1:4" ht="15">
      <c r="A28" s="45" t="s">
        <v>19</v>
      </c>
      <c r="B28" s="39" t="s">
        <v>125</v>
      </c>
      <c r="C28" s="44" t="s">
        <v>103</v>
      </c>
      <c r="D28" s="39" t="s">
        <v>42</v>
      </c>
    </row>
    <row r="29" spans="1:4" ht="15">
      <c r="A29" s="45" t="s">
        <v>14</v>
      </c>
      <c r="B29" s="39" t="s">
        <v>129</v>
      </c>
      <c r="C29" s="44" t="s">
        <v>103</v>
      </c>
      <c r="D29" s="39" t="s">
        <v>94</v>
      </c>
    </row>
    <row r="30" spans="1:4" ht="15">
      <c r="A30" s="45" t="s">
        <v>20</v>
      </c>
      <c r="B30" s="39" t="s">
        <v>130</v>
      </c>
      <c r="C30" s="44" t="s">
        <v>103</v>
      </c>
      <c r="D30" s="39" t="s">
        <v>131</v>
      </c>
    </row>
    <row r="31" spans="1:4" ht="15">
      <c r="A31" s="45" t="s">
        <v>21</v>
      </c>
      <c r="B31" s="39" t="s">
        <v>22</v>
      </c>
      <c r="C31" s="44" t="s">
        <v>103</v>
      </c>
      <c r="D31" s="39" t="s">
        <v>52</v>
      </c>
    </row>
    <row r="32" spans="1:4" ht="15">
      <c r="A32" s="45" t="s">
        <v>27</v>
      </c>
      <c r="B32" s="39" t="s">
        <v>101</v>
      </c>
      <c r="C32" s="44" t="s">
        <v>103</v>
      </c>
      <c r="D32" s="39" t="s">
        <v>53</v>
      </c>
    </row>
    <row r="33" spans="1:4" ht="15">
      <c r="A33" s="46" t="s">
        <v>32</v>
      </c>
      <c r="B33" s="39" t="s">
        <v>133</v>
      </c>
      <c r="C33" s="44" t="s">
        <v>103</v>
      </c>
      <c r="D33" s="39" t="s">
        <v>54</v>
      </c>
    </row>
    <row r="34" spans="1:4" ht="15">
      <c r="A34" s="46" t="s">
        <v>34</v>
      </c>
      <c r="B34" s="39" t="s">
        <v>134</v>
      </c>
      <c r="C34" s="44" t="s">
        <v>103</v>
      </c>
      <c r="D34" s="39" t="s">
        <v>55</v>
      </c>
    </row>
  </sheetData>
  <printOptions/>
  <pageMargins left="0.7" right="0.7" top="0.75" bottom="0.75" header="0.3" footer="0.3"/>
  <pageSetup fitToHeight="1" fitToWidth="1" horizontalDpi="600" verticalDpi="600" orientation="landscape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view="pageBreakPreview" zoomScaleSheetLayoutView="100" workbookViewId="0" topLeftCell="A1"/>
  </sheetViews>
  <sheetFormatPr defaultColWidth="9.140625" defaultRowHeight="15"/>
  <cols>
    <col min="1" max="1" width="9.57421875" style="49" customWidth="1"/>
    <col min="2" max="3" width="20.7109375" style="50" customWidth="1"/>
    <col min="4" max="4" width="20.7109375" style="98" customWidth="1"/>
    <col min="5" max="5" width="20.7109375" style="50" customWidth="1"/>
    <col min="6" max="6" width="9.57421875" style="49" customWidth="1"/>
    <col min="7" max="16384" width="9.140625" style="49" customWidth="1"/>
  </cols>
  <sheetData>
    <row r="1" spans="1:4" ht="15">
      <c r="A1" s="99" t="s">
        <v>52</v>
      </c>
      <c r="B1" s="5"/>
      <c r="C1" s="5"/>
      <c r="D1" s="6"/>
    </row>
    <row r="2" spans="1:4" ht="15">
      <c r="A2" s="130" t="s">
        <v>166</v>
      </c>
      <c r="B2" s="5"/>
      <c r="C2" s="5"/>
      <c r="D2" s="6"/>
    </row>
    <row r="3" spans="1:5" ht="45" customHeight="1">
      <c r="A3" s="90" t="s">
        <v>0</v>
      </c>
      <c r="B3" s="91" t="s">
        <v>23</v>
      </c>
      <c r="C3" s="91" t="s">
        <v>24</v>
      </c>
      <c r="D3" s="92" t="s">
        <v>25</v>
      </c>
      <c r="E3" s="93" t="s">
        <v>26</v>
      </c>
    </row>
    <row r="4" spans="1:6" ht="15">
      <c r="A4" s="94">
        <v>1975</v>
      </c>
      <c r="B4" s="32">
        <f>67.3020891/100</f>
        <v>0.6730208910000001</v>
      </c>
      <c r="C4" s="32">
        <f>19.13774089/100</f>
        <v>0.1913774089</v>
      </c>
      <c r="D4" s="32">
        <f>7.2077142/100</f>
        <v>0.072077142</v>
      </c>
      <c r="E4" s="33">
        <f>6.35245581/100</f>
        <v>0.0635245581</v>
      </c>
      <c r="F4" s="7"/>
    </row>
    <row r="5" spans="1:6" ht="15">
      <c r="A5" s="95">
        <v>1976</v>
      </c>
      <c r="B5" s="8">
        <v>66.79327728</v>
      </c>
      <c r="C5" s="8">
        <v>19.65158275</v>
      </c>
      <c r="D5" s="8">
        <v>7.08935651</v>
      </c>
      <c r="E5" s="9">
        <v>6.46578345</v>
      </c>
      <c r="F5" s="96"/>
    </row>
    <row r="6" spans="1:6" ht="15">
      <c r="A6" s="95">
        <v>1977</v>
      </c>
      <c r="B6" s="8">
        <v>65.9771089</v>
      </c>
      <c r="C6" s="8">
        <v>19.95327083</v>
      </c>
      <c r="D6" s="8">
        <v>7.58205833</v>
      </c>
      <c r="E6" s="9">
        <v>6.48756194</v>
      </c>
      <c r="F6" s="96"/>
    </row>
    <row r="7" spans="1:6" ht="15">
      <c r="A7" s="95">
        <v>1978</v>
      </c>
      <c r="B7" s="8">
        <v>64.08660079</v>
      </c>
      <c r="C7" s="8">
        <v>21.30301506</v>
      </c>
      <c r="D7" s="8">
        <v>7.53942523</v>
      </c>
      <c r="E7" s="9">
        <v>7.07095892</v>
      </c>
      <c r="F7" s="96"/>
    </row>
    <row r="8" spans="1:6" ht="15">
      <c r="A8" s="95">
        <v>1979</v>
      </c>
      <c r="B8" s="8">
        <v>63.64828306</v>
      </c>
      <c r="C8" s="8">
        <v>21.96925537</v>
      </c>
      <c r="D8" s="8">
        <v>7.62122402</v>
      </c>
      <c r="E8" s="9">
        <v>6.76123755</v>
      </c>
      <c r="F8" s="96"/>
    </row>
    <row r="9" spans="1:6" ht="15">
      <c r="A9" s="95">
        <v>1980</v>
      </c>
      <c r="B9" s="8">
        <v>62.58009546</v>
      </c>
      <c r="C9" s="8">
        <v>22.92193299</v>
      </c>
      <c r="D9" s="8">
        <v>8.0646749</v>
      </c>
      <c r="E9" s="9">
        <v>6.43329665</v>
      </c>
      <c r="F9" s="96"/>
    </row>
    <row r="10" spans="1:6" ht="15">
      <c r="A10" s="95">
        <v>1981</v>
      </c>
      <c r="B10" s="8">
        <v>60.05018245</v>
      </c>
      <c r="C10" s="8">
        <v>24.56676201</v>
      </c>
      <c r="D10" s="8">
        <v>7.99371358</v>
      </c>
      <c r="E10" s="9">
        <v>7.38934196</v>
      </c>
      <c r="F10" s="96"/>
    </row>
    <row r="11" spans="1:6" ht="15">
      <c r="A11" s="95">
        <v>1982</v>
      </c>
      <c r="B11" s="8">
        <v>58.44477909</v>
      </c>
      <c r="C11" s="8">
        <v>25.57457185</v>
      </c>
      <c r="D11" s="8">
        <v>8.2994073</v>
      </c>
      <c r="E11" s="9">
        <v>7.68124176</v>
      </c>
      <c r="F11" s="96"/>
    </row>
    <row r="12" spans="1:6" ht="15">
      <c r="A12" s="95">
        <v>1983</v>
      </c>
      <c r="B12" s="8">
        <v>56.46772861</v>
      </c>
      <c r="C12" s="8">
        <v>27.15588226</v>
      </c>
      <c r="D12" s="8">
        <v>8.7187184</v>
      </c>
      <c r="E12" s="9">
        <v>7.65767073</v>
      </c>
      <c r="F12" s="96"/>
    </row>
    <row r="13" spans="1:6" ht="15">
      <c r="A13" s="95">
        <v>1984</v>
      </c>
      <c r="B13" s="8">
        <v>56.13811253</v>
      </c>
      <c r="C13" s="8">
        <v>27.04107751</v>
      </c>
      <c r="D13" s="8">
        <v>8.88375416</v>
      </c>
      <c r="E13" s="9">
        <v>7.9370558</v>
      </c>
      <c r="F13" s="96"/>
    </row>
    <row r="14" spans="1:6" ht="15">
      <c r="A14" s="95">
        <v>1985</v>
      </c>
      <c r="B14" s="8">
        <v>55.17916721</v>
      </c>
      <c r="C14" s="8">
        <v>27.76306323</v>
      </c>
      <c r="D14" s="8">
        <v>9.21464635</v>
      </c>
      <c r="E14" s="9">
        <v>7.84312321</v>
      </c>
      <c r="F14" s="96"/>
    </row>
    <row r="15" spans="1:6" ht="15">
      <c r="A15" s="95">
        <v>1986</v>
      </c>
      <c r="B15" s="8">
        <v>53.29487892</v>
      </c>
      <c r="C15" s="8">
        <v>28.98474752</v>
      </c>
      <c r="D15" s="8">
        <v>9.47340691</v>
      </c>
      <c r="E15" s="9">
        <v>8.24696666</v>
      </c>
      <c r="F15" s="96"/>
    </row>
    <row r="16" spans="1:6" ht="15">
      <c r="A16" s="95">
        <v>1987</v>
      </c>
      <c r="B16" s="8">
        <v>50.51379215</v>
      </c>
      <c r="C16" s="8">
        <v>31.76133251</v>
      </c>
      <c r="D16" s="8">
        <v>9.16132255</v>
      </c>
      <c r="E16" s="9">
        <v>8.56355279</v>
      </c>
      <c r="F16" s="96"/>
    </row>
    <row r="17" spans="1:6" ht="15">
      <c r="A17" s="95">
        <v>1988</v>
      </c>
      <c r="B17" s="8">
        <v>49.31040626</v>
      </c>
      <c r="C17" s="8">
        <v>31.96787328</v>
      </c>
      <c r="D17" s="8">
        <v>9.69320033</v>
      </c>
      <c r="E17" s="9">
        <v>9.02852013</v>
      </c>
      <c r="F17" s="96"/>
    </row>
    <row r="18" spans="1:6" ht="15">
      <c r="A18" s="95">
        <v>1989</v>
      </c>
      <c r="B18" s="8">
        <v>48.76909949</v>
      </c>
      <c r="C18" s="8">
        <v>31.88427576</v>
      </c>
      <c r="D18" s="8">
        <v>10.00263683</v>
      </c>
      <c r="E18" s="9">
        <v>9.34398792</v>
      </c>
      <c r="F18" s="96"/>
    </row>
    <row r="19" spans="1:6" ht="15">
      <c r="A19" s="95">
        <v>1990</v>
      </c>
      <c r="B19" s="8">
        <v>45.90141427</v>
      </c>
      <c r="C19" s="8">
        <v>34.03415234</v>
      </c>
      <c r="D19" s="8">
        <v>10.5386193</v>
      </c>
      <c r="E19" s="9">
        <v>9.52581408</v>
      </c>
      <c r="F19" s="96"/>
    </row>
    <row r="20" spans="1:6" ht="15">
      <c r="A20" s="95">
        <v>1991</v>
      </c>
      <c r="B20" s="8">
        <v>43.95303095</v>
      </c>
      <c r="C20" s="8">
        <v>33.5249297</v>
      </c>
      <c r="D20" s="8">
        <v>13.29185833</v>
      </c>
      <c r="E20" s="9">
        <v>9.23018102</v>
      </c>
      <c r="F20" s="96"/>
    </row>
    <row r="21" spans="1:6" ht="15">
      <c r="A21" s="95">
        <v>1992</v>
      </c>
      <c r="B21" s="8">
        <v>42.93069644</v>
      </c>
      <c r="C21" s="8">
        <v>34.01494742</v>
      </c>
      <c r="D21" s="8">
        <v>13.56761864</v>
      </c>
      <c r="E21" s="9">
        <v>9.4867375</v>
      </c>
      <c r="F21" s="96"/>
    </row>
    <row r="22" spans="1:6" ht="15">
      <c r="A22" s="95">
        <v>1993</v>
      </c>
      <c r="B22" s="8">
        <v>41.38968067</v>
      </c>
      <c r="C22" s="8">
        <v>33.99157809</v>
      </c>
      <c r="D22" s="8">
        <v>14.45549578</v>
      </c>
      <c r="E22" s="9">
        <v>10.16324546</v>
      </c>
      <c r="F22" s="96"/>
    </row>
    <row r="23" spans="1:6" ht="15">
      <c r="A23" s="95">
        <v>1994</v>
      </c>
      <c r="B23" s="8">
        <v>39.68113158</v>
      </c>
      <c r="C23" s="8">
        <v>33.68412109</v>
      </c>
      <c r="D23" s="8">
        <v>16.20240034</v>
      </c>
      <c r="E23" s="9">
        <v>10.43234699</v>
      </c>
      <c r="F23" s="96"/>
    </row>
    <row r="24" spans="1:6" ht="15">
      <c r="A24" s="95">
        <v>1995</v>
      </c>
      <c r="B24" s="8">
        <v>38.25732921</v>
      </c>
      <c r="C24" s="8">
        <v>33.93299418</v>
      </c>
      <c r="D24" s="8">
        <v>16.25144041</v>
      </c>
      <c r="E24" s="9">
        <v>11.5582362</v>
      </c>
      <c r="F24" s="96"/>
    </row>
    <row r="25" spans="1:6" ht="15">
      <c r="A25" s="95">
        <v>1996</v>
      </c>
      <c r="B25" s="8">
        <v>37.30510837</v>
      </c>
      <c r="C25" s="8">
        <v>34.55680051</v>
      </c>
      <c r="D25" s="8">
        <v>15.78947233</v>
      </c>
      <c r="E25" s="9">
        <v>12.34861879</v>
      </c>
      <c r="F25" s="96"/>
    </row>
    <row r="26" spans="1:6" ht="15">
      <c r="A26" s="95">
        <v>1997</v>
      </c>
      <c r="B26" s="8">
        <v>35.97376927</v>
      </c>
      <c r="C26" s="8">
        <v>35.04599986</v>
      </c>
      <c r="D26" s="8">
        <v>16.87056384</v>
      </c>
      <c r="E26" s="9">
        <v>12.10966703</v>
      </c>
      <c r="F26" s="96"/>
    </row>
    <row r="27" spans="1:6" ht="15">
      <c r="A27" s="95">
        <v>1998</v>
      </c>
      <c r="B27" s="8">
        <v>35.48111195</v>
      </c>
      <c r="C27" s="8">
        <v>35.05773726</v>
      </c>
      <c r="D27" s="8">
        <v>17.00315342</v>
      </c>
      <c r="E27" s="9">
        <v>12.45799737</v>
      </c>
      <c r="F27" s="96"/>
    </row>
    <row r="28" spans="1:6" ht="15">
      <c r="A28" s="95">
        <v>1999</v>
      </c>
      <c r="B28" s="8">
        <v>33.81292761</v>
      </c>
      <c r="C28" s="8">
        <v>36.35109127</v>
      </c>
      <c r="D28" s="8">
        <v>17.02326606</v>
      </c>
      <c r="E28" s="9">
        <v>12.81271506</v>
      </c>
      <c r="F28" s="96"/>
    </row>
    <row r="29" spans="1:6" ht="15">
      <c r="A29" s="95">
        <v>2000</v>
      </c>
      <c r="B29" s="8">
        <v>33.28532989</v>
      </c>
      <c r="C29" s="8">
        <v>35.7615766</v>
      </c>
      <c r="D29" s="8">
        <v>17.83417446</v>
      </c>
      <c r="E29" s="9">
        <v>13.11891905</v>
      </c>
      <c r="F29" s="96"/>
    </row>
    <row r="30" spans="1:6" ht="15">
      <c r="A30" s="95">
        <v>2001</v>
      </c>
      <c r="B30" s="8">
        <v>32.96174058</v>
      </c>
      <c r="C30" s="8">
        <v>35.77653875</v>
      </c>
      <c r="D30" s="8">
        <v>17.36454051</v>
      </c>
      <c r="E30" s="9">
        <v>13.89718016</v>
      </c>
      <c r="F30" s="96"/>
    </row>
    <row r="31" spans="1:6" ht="15">
      <c r="A31" s="95">
        <v>2002</v>
      </c>
      <c r="B31" s="8">
        <v>31.67947455</v>
      </c>
      <c r="C31" s="8">
        <v>36.28992635</v>
      </c>
      <c r="D31" s="8">
        <v>17.35104107</v>
      </c>
      <c r="E31" s="9">
        <v>14.67955802</v>
      </c>
      <c r="F31" s="96"/>
    </row>
    <row r="32" spans="1:6" ht="15">
      <c r="A32" s="95">
        <v>2003</v>
      </c>
      <c r="B32" s="8">
        <v>30.11574434</v>
      </c>
      <c r="C32" s="8">
        <v>36.73780233</v>
      </c>
      <c r="D32" s="8">
        <v>17.52666456</v>
      </c>
      <c r="E32" s="9">
        <v>15.61978877</v>
      </c>
      <c r="F32" s="96"/>
    </row>
    <row r="33" spans="1:6" ht="15">
      <c r="A33" s="95">
        <v>2004</v>
      </c>
      <c r="B33" s="8">
        <v>28.61867291</v>
      </c>
      <c r="C33" s="8">
        <v>37.77986922</v>
      </c>
      <c r="D33" s="8">
        <v>17.6199779</v>
      </c>
      <c r="E33" s="9">
        <v>15.98147998</v>
      </c>
      <c r="F33" s="96"/>
    </row>
    <row r="34" spans="1:6" ht="15">
      <c r="A34" s="95">
        <v>2005</v>
      </c>
      <c r="B34" s="8">
        <v>27.7797734</v>
      </c>
      <c r="C34" s="8">
        <v>37.48518821</v>
      </c>
      <c r="D34" s="8">
        <v>18.18324813</v>
      </c>
      <c r="E34" s="9">
        <v>16.55179026</v>
      </c>
      <c r="F34" s="96"/>
    </row>
    <row r="35" spans="1:6" ht="15">
      <c r="A35" s="95">
        <v>2006</v>
      </c>
      <c r="B35" s="8">
        <v>26.72948481</v>
      </c>
      <c r="C35" s="8">
        <v>38.62253998</v>
      </c>
      <c r="D35" s="8">
        <v>18.74330297</v>
      </c>
      <c r="E35" s="9">
        <v>15.90467224</v>
      </c>
      <c r="F35" s="96"/>
    </row>
    <row r="36" spans="1:6" ht="15">
      <c r="A36" s="95">
        <v>2007</v>
      </c>
      <c r="B36" s="8">
        <v>25.72812592</v>
      </c>
      <c r="C36" s="8">
        <v>38.50416932</v>
      </c>
      <c r="D36" s="8">
        <v>19.03093667</v>
      </c>
      <c r="E36" s="9">
        <v>16.73676809</v>
      </c>
      <c r="F36" s="96"/>
    </row>
    <row r="37" spans="1:6" ht="15">
      <c r="A37" s="95">
        <v>2008</v>
      </c>
      <c r="B37" s="8">
        <v>24.66187073</v>
      </c>
      <c r="C37" s="8">
        <v>38.26684591</v>
      </c>
      <c r="D37" s="8">
        <v>19.14304251</v>
      </c>
      <c r="E37" s="9">
        <v>17.92824085</v>
      </c>
      <c r="F37" s="96"/>
    </row>
    <row r="38" spans="1:6" ht="15">
      <c r="A38" s="95">
        <v>2009</v>
      </c>
      <c r="B38" s="8">
        <v>23.27518611</v>
      </c>
      <c r="C38" s="8">
        <v>38.54329985</v>
      </c>
      <c r="D38" s="8">
        <v>20.04469896</v>
      </c>
      <c r="E38" s="9">
        <v>18.13681508</v>
      </c>
      <c r="F38" s="96"/>
    </row>
    <row r="39" spans="1:6" ht="15">
      <c r="A39" s="97">
        <v>2010</v>
      </c>
      <c r="B39" s="30">
        <v>22.32236188</v>
      </c>
      <c r="C39" s="30">
        <v>38.50266405</v>
      </c>
      <c r="D39" s="30">
        <v>20.51831413</v>
      </c>
      <c r="E39" s="31">
        <v>18.65665994</v>
      </c>
      <c r="F39" s="96"/>
    </row>
    <row r="40" spans="1:6" ht="45" customHeight="1">
      <c r="A40" s="150" t="s">
        <v>146</v>
      </c>
      <c r="B40" s="150"/>
      <c r="C40" s="150"/>
      <c r="D40" s="150"/>
      <c r="E40" s="150"/>
      <c r="F40" s="96"/>
    </row>
    <row r="41" spans="1:5" ht="15">
      <c r="A41" s="162" t="s">
        <v>102</v>
      </c>
      <c r="B41" s="162"/>
      <c r="C41" s="162"/>
      <c r="D41" s="162"/>
      <c r="E41" s="162"/>
    </row>
  </sheetData>
  <mergeCells count="2">
    <mergeCell ref="A40:E40"/>
    <mergeCell ref="A41:E41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view="pageBreakPreview" zoomScaleSheetLayoutView="100" workbookViewId="0" topLeftCell="A1"/>
  </sheetViews>
  <sheetFormatPr defaultColWidth="9.140625" defaultRowHeight="15"/>
  <cols>
    <col min="1" max="1" width="9.57421875" style="35" customWidth="1"/>
    <col min="2" max="7" width="14.28125" style="35" customWidth="1"/>
    <col min="8" max="16384" width="9.140625" style="35" customWidth="1"/>
  </cols>
  <sheetData>
    <row r="1" spans="1:7" ht="15">
      <c r="A1" s="18" t="s">
        <v>53</v>
      </c>
      <c r="B1" s="18"/>
      <c r="C1" s="18"/>
      <c r="D1" s="48"/>
      <c r="E1" s="48"/>
      <c r="F1" s="48"/>
      <c r="G1" s="48"/>
    </row>
    <row r="2" spans="1:7" ht="17.25">
      <c r="A2" s="18" t="s">
        <v>201</v>
      </c>
      <c r="B2" s="18"/>
      <c r="C2" s="18"/>
      <c r="D2" s="48"/>
      <c r="E2" s="48"/>
      <c r="F2" s="48"/>
      <c r="G2" s="48"/>
    </row>
    <row r="3" spans="1:7" ht="15" customHeight="1">
      <c r="A3" s="10" t="s">
        <v>202</v>
      </c>
      <c r="B3" s="11"/>
      <c r="C3" s="11"/>
      <c r="D3" s="48"/>
      <c r="E3" s="48"/>
      <c r="F3" s="48"/>
      <c r="G3" s="48"/>
    </row>
    <row r="4" spans="1:7" ht="15" customHeight="1">
      <c r="A4" s="55"/>
      <c r="B4" s="157" t="s">
        <v>28</v>
      </c>
      <c r="C4" s="159"/>
      <c r="D4" s="159"/>
      <c r="E4" s="159"/>
      <c r="F4" s="159"/>
      <c r="G4" s="159"/>
    </row>
    <row r="5" spans="1:7" ht="15" customHeight="1">
      <c r="A5" s="57"/>
      <c r="B5" s="164" t="s">
        <v>29</v>
      </c>
      <c r="C5" s="164"/>
      <c r="D5" s="164" t="s">
        <v>30</v>
      </c>
      <c r="E5" s="164"/>
      <c r="F5" s="165" t="s">
        <v>31</v>
      </c>
      <c r="G5" s="166"/>
    </row>
    <row r="6" spans="1:7" ht="30">
      <c r="A6" s="77" t="s">
        <v>0</v>
      </c>
      <c r="B6" s="79" t="s">
        <v>11</v>
      </c>
      <c r="C6" s="79" t="s">
        <v>12</v>
      </c>
      <c r="D6" s="79" t="s">
        <v>11</v>
      </c>
      <c r="E6" s="79" t="s">
        <v>12</v>
      </c>
      <c r="F6" s="79" t="s">
        <v>11</v>
      </c>
      <c r="G6" s="106" t="s">
        <v>12</v>
      </c>
    </row>
    <row r="7" spans="1:7" ht="15">
      <c r="A7" s="57">
        <v>1975</v>
      </c>
      <c r="B7" s="34">
        <f>21.2977/100</f>
        <v>0.212977</v>
      </c>
      <c r="C7" s="12">
        <v>4538.23</v>
      </c>
      <c r="D7" s="34">
        <f>16.7719/100</f>
        <v>0.16771899999999998</v>
      </c>
      <c r="E7" s="13">
        <v>6632.48</v>
      </c>
      <c r="F7" s="34">
        <f>19.0519/100</f>
        <v>0.190519</v>
      </c>
      <c r="G7" s="12">
        <v>6913.07</v>
      </c>
    </row>
    <row r="8" spans="1:7" ht="15">
      <c r="A8" s="57">
        <v>1976</v>
      </c>
      <c r="B8" s="81">
        <v>22.131</v>
      </c>
      <c r="C8" s="14">
        <v>4604.89</v>
      </c>
      <c r="D8" s="81">
        <v>17.1811</v>
      </c>
      <c r="E8" s="15">
        <v>6585</v>
      </c>
      <c r="F8" s="81">
        <v>19.7787</v>
      </c>
      <c r="G8" s="14">
        <v>6907.34</v>
      </c>
    </row>
    <row r="9" spans="1:7" ht="15">
      <c r="A9" s="57">
        <v>1977</v>
      </c>
      <c r="B9" s="81">
        <v>22.706</v>
      </c>
      <c r="C9" s="14">
        <v>4445.48</v>
      </c>
      <c r="D9" s="81">
        <v>17.4076</v>
      </c>
      <c r="E9" s="15">
        <v>6237.32</v>
      </c>
      <c r="F9" s="81">
        <v>20.392</v>
      </c>
      <c r="G9" s="14">
        <v>6427.63</v>
      </c>
    </row>
    <row r="10" spans="1:7" ht="15">
      <c r="A10" s="57">
        <v>1978</v>
      </c>
      <c r="B10" s="81">
        <v>23.6438</v>
      </c>
      <c r="C10" s="14">
        <v>4518.09</v>
      </c>
      <c r="D10" s="81">
        <v>17.6875</v>
      </c>
      <c r="E10" s="15">
        <v>6699.42</v>
      </c>
      <c r="F10" s="81">
        <v>21.0897</v>
      </c>
      <c r="G10" s="14">
        <v>7060.46</v>
      </c>
    </row>
    <row r="11" spans="1:7" ht="15">
      <c r="A11" s="57">
        <v>1979</v>
      </c>
      <c r="B11" s="81">
        <v>24.5729</v>
      </c>
      <c r="C11" s="14">
        <v>4014.11</v>
      </c>
      <c r="D11" s="81">
        <v>17.9017</v>
      </c>
      <c r="E11" s="15">
        <v>5920.93</v>
      </c>
      <c r="F11" s="81">
        <v>21.5843</v>
      </c>
      <c r="G11" s="14">
        <v>6219.39</v>
      </c>
    </row>
    <row r="12" spans="1:7" ht="15">
      <c r="A12" s="57">
        <v>1980</v>
      </c>
      <c r="B12" s="81">
        <v>24.7346</v>
      </c>
      <c r="C12" s="14">
        <v>4032.48</v>
      </c>
      <c r="D12" s="81">
        <v>17.7363</v>
      </c>
      <c r="E12" s="15">
        <v>6019.73</v>
      </c>
      <c r="F12" s="81">
        <v>21.7129</v>
      </c>
      <c r="G12" s="14">
        <v>6325.47</v>
      </c>
    </row>
    <row r="13" spans="1:7" ht="15">
      <c r="A13" s="57">
        <v>1981</v>
      </c>
      <c r="B13" s="81">
        <v>25.4657</v>
      </c>
      <c r="C13" s="14">
        <v>3744.62</v>
      </c>
      <c r="D13" s="81">
        <v>18.0355</v>
      </c>
      <c r="E13" s="15">
        <v>5521.3</v>
      </c>
      <c r="F13" s="81">
        <v>22.3732</v>
      </c>
      <c r="G13" s="14">
        <v>5773.91</v>
      </c>
    </row>
    <row r="14" spans="1:7" ht="15">
      <c r="A14" s="57">
        <v>1982</v>
      </c>
      <c r="B14" s="81">
        <v>25.7186</v>
      </c>
      <c r="C14" s="14">
        <v>3696.42</v>
      </c>
      <c r="D14" s="81">
        <v>18.585</v>
      </c>
      <c r="E14" s="15">
        <v>5285.09</v>
      </c>
      <c r="F14" s="81">
        <v>22.7585</v>
      </c>
      <c r="G14" s="14">
        <v>5392.95</v>
      </c>
    </row>
    <row r="15" spans="1:7" ht="15">
      <c r="A15" s="57">
        <v>1983</v>
      </c>
      <c r="B15" s="81">
        <v>27.556</v>
      </c>
      <c r="C15" s="14">
        <v>3882.84</v>
      </c>
      <c r="D15" s="81">
        <v>19.8843</v>
      </c>
      <c r="E15" s="15">
        <v>5605.75</v>
      </c>
      <c r="F15" s="81">
        <v>24.294</v>
      </c>
      <c r="G15" s="14">
        <v>5914.63</v>
      </c>
    </row>
    <row r="16" spans="1:7" ht="15">
      <c r="A16" s="57">
        <v>1984</v>
      </c>
      <c r="B16" s="81">
        <v>27.3796</v>
      </c>
      <c r="C16" s="14">
        <v>3796</v>
      </c>
      <c r="D16" s="81">
        <v>20.13</v>
      </c>
      <c r="E16" s="15">
        <v>5464.89</v>
      </c>
      <c r="F16" s="81">
        <v>24.4304</v>
      </c>
      <c r="G16" s="14">
        <v>5841.13</v>
      </c>
    </row>
    <row r="17" spans="1:7" ht="15">
      <c r="A17" s="57">
        <v>1985</v>
      </c>
      <c r="B17" s="81">
        <v>28.1217</v>
      </c>
      <c r="C17" s="14">
        <v>3913.65</v>
      </c>
      <c r="D17" s="81">
        <v>20.6923</v>
      </c>
      <c r="E17" s="15">
        <v>5639.54</v>
      </c>
      <c r="F17" s="81">
        <v>25.0705</v>
      </c>
      <c r="G17" s="14">
        <v>5933.27</v>
      </c>
    </row>
    <row r="18" spans="1:7" ht="15">
      <c r="A18" s="57">
        <v>1986</v>
      </c>
      <c r="B18" s="81">
        <v>29.8488</v>
      </c>
      <c r="C18" s="14">
        <v>3981.1</v>
      </c>
      <c r="D18" s="81">
        <v>22.1462</v>
      </c>
      <c r="E18" s="15">
        <v>5410.31</v>
      </c>
      <c r="F18" s="81">
        <v>26.7981</v>
      </c>
      <c r="G18" s="14">
        <v>5971.64</v>
      </c>
    </row>
    <row r="19" spans="1:7" ht="15">
      <c r="A19" s="57">
        <v>1987</v>
      </c>
      <c r="B19" s="81">
        <v>30.7585</v>
      </c>
      <c r="C19" s="14">
        <v>4368.9</v>
      </c>
      <c r="D19" s="81">
        <v>22.821</v>
      </c>
      <c r="E19" s="15">
        <v>5853.37</v>
      </c>
      <c r="F19" s="81">
        <v>27.7372</v>
      </c>
      <c r="G19" s="14">
        <v>6318.1</v>
      </c>
    </row>
    <row r="20" spans="1:7" ht="15">
      <c r="A20" s="57">
        <v>1988</v>
      </c>
      <c r="B20" s="81">
        <v>32.4846</v>
      </c>
      <c r="C20" s="14">
        <v>4167.2</v>
      </c>
      <c r="D20" s="81">
        <v>24.1454</v>
      </c>
      <c r="E20" s="15">
        <v>5753.91</v>
      </c>
      <c r="F20" s="81">
        <v>29.2645</v>
      </c>
      <c r="G20" s="14">
        <v>6300.67</v>
      </c>
    </row>
    <row r="21" spans="1:7" ht="15">
      <c r="A21" s="57">
        <v>1989</v>
      </c>
      <c r="B21" s="81">
        <v>32.9529</v>
      </c>
      <c r="C21" s="14">
        <v>4215.28</v>
      </c>
      <c r="D21" s="81">
        <v>24.343</v>
      </c>
      <c r="E21" s="15">
        <v>5971.64</v>
      </c>
      <c r="F21" s="81">
        <v>29.7155</v>
      </c>
      <c r="G21" s="14">
        <v>6322.92</v>
      </c>
    </row>
    <row r="22" spans="1:7" ht="15">
      <c r="A22" s="57">
        <v>1990</v>
      </c>
      <c r="B22" s="81">
        <v>33.9865</v>
      </c>
      <c r="C22" s="14">
        <v>4386.15</v>
      </c>
      <c r="D22" s="81">
        <v>25.5446</v>
      </c>
      <c r="E22" s="15">
        <v>6040.6</v>
      </c>
      <c r="F22" s="81">
        <v>30.6289</v>
      </c>
      <c r="G22" s="14">
        <v>6594.32</v>
      </c>
    </row>
    <row r="23" spans="1:7" ht="15">
      <c r="A23" s="57">
        <v>1991</v>
      </c>
      <c r="B23" s="81">
        <v>35.5469</v>
      </c>
      <c r="C23" s="14">
        <v>4378.53</v>
      </c>
      <c r="D23" s="81">
        <v>26.8336</v>
      </c>
      <c r="E23" s="15">
        <v>5885.06</v>
      </c>
      <c r="F23" s="81">
        <v>32.2687</v>
      </c>
      <c r="G23" s="14">
        <v>6731.27</v>
      </c>
    </row>
    <row r="24" spans="1:7" ht="15">
      <c r="A24" s="57">
        <v>1992</v>
      </c>
      <c r="B24" s="81">
        <v>35.6741</v>
      </c>
      <c r="C24" s="14">
        <v>4541.2</v>
      </c>
      <c r="D24" s="81">
        <v>26.9759</v>
      </c>
      <c r="E24" s="15">
        <v>6212.47</v>
      </c>
      <c r="F24" s="81">
        <v>32.535</v>
      </c>
      <c r="G24" s="14">
        <v>6832.78</v>
      </c>
    </row>
    <row r="25" spans="1:7" ht="15">
      <c r="A25" s="57">
        <v>1993</v>
      </c>
      <c r="B25" s="81">
        <v>35.4456</v>
      </c>
      <c r="C25" s="14">
        <v>4528.36</v>
      </c>
      <c r="D25" s="81">
        <v>26.764</v>
      </c>
      <c r="E25" s="15">
        <v>6037.81</v>
      </c>
      <c r="F25" s="81">
        <v>32.5815</v>
      </c>
      <c r="G25" s="14">
        <v>6641.59</v>
      </c>
    </row>
    <row r="26" spans="1:7" ht="15">
      <c r="A26" s="57">
        <v>1994</v>
      </c>
      <c r="B26" s="81">
        <v>34.1301</v>
      </c>
      <c r="C26" s="14">
        <v>4418.21</v>
      </c>
      <c r="D26" s="81">
        <v>25.8227</v>
      </c>
      <c r="E26" s="15">
        <v>6061.78</v>
      </c>
      <c r="F26" s="81">
        <v>31.0094</v>
      </c>
      <c r="G26" s="14">
        <v>6627.31</v>
      </c>
    </row>
    <row r="27" spans="1:7" ht="15">
      <c r="A27" s="57">
        <v>1995</v>
      </c>
      <c r="B27" s="81">
        <v>34.2392</v>
      </c>
      <c r="C27" s="14">
        <v>4587.98</v>
      </c>
      <c r="D27" s="81">
        <v>25.9163</v>
      </c>
      <c r="E27" s="15">
        <v>6311.69</v>
      </c>
      <c r="F27" s="81">
        <v>31.0383</v>
      </c>
      <c r="G27" s="14">
        <v>6860.54</v>
      </c>
    </row>
    <row r="28" spans="1:7" ht="15">
      <c r="A28" s="57">
        <v>1996</v>
      </c>
      <c r="B28" s="81">
        <v>34.5339</v>
      </c>
      <c r="C28" s="14">
        <v>5207.79</v>
      </c>
      <c r="D28" s="81">
        <v>26.0551</v>
      </c>
      <c r="E28" s="15">
        <v>6989.62</v>
      </c>
      <c r="F28" s="81">
        <v>31.4307</v>
      </c>
      <c r="G28" s="14">
        <v>7427.78</v>
      </c>
    </row>
    <row r="29" spans="1:7" ht="15">
      <c r="A29" s="57">
        <v>1997</v>
      </c>
      <c r="B29" s="81">
        <v>33.2498</v>
      </c>
      <c r="C29" s="14">
        <v>4895.03</v>
      </c>
      <c r="D29" s="81">
        <v>24.9824</v>
      </c>
      <c r="E29" s="15">
        <v>6608.3</v>
      </c>
      <c r="F29" s="81">
        <v>30.1653</v>
      </c>
      <c r="G29" s="14">
        <v>6934.63</v>
      </c>
    </row>
    <row r="30" spans="1:7" ht="15">
      <c r="A30" s="57">
        <v>1998</v>
      </c>
      <c r="B30" s="81">
        <v>34.5952</v>
      </c>
      <c r="C30" s="14">
        <v>5134.88</v>
      </c>
      <c r="D30" s="81">
        <v>26.4731</v>
      </c>
      <c r="E30" s="15">
        <v>6819.76</v>
      </c>
      <c r="F30" s="81">
        <v>31.7116</v>
      </c>
      <c r="G30" s="14">
        <v>7220.93</v>
      </c>
    </row>
    <row r="31" spans="1:7" ht="15">
      <c r="A31" s="57">
        <v>1999</v>
      </c>
      <c r="B31" s="81">
        <v>35.7438</v>
      </c>
      <c r="C31" s="14">
        <v>5508.14</v>
      </c>
      <c r="D31" s="81">
        <v>27.3889</v>
      </c>
      <c r="E31" s="15">
        <v>7081.9</v>
      </c>
      <c r="F31" s="81">
        <v>32.9279</v>
      </c>
      <c r="G31" s="14">
        <v>7774.35</v>
      </c>
    </row>
    <row r="32" spans="1:7" ht="15">
      <c r="A32" s="57">
        <v>2000</v>
      </c>
      <c r="B32" s="81">
        <v>32.6842</v>
      </c>
      <c r="C32" s="14">
        <v>5636.24</v>
      </c>
      <c r="D32" s="81">
        <v>24.9795</v>
      </c>
      <c r="E32" s="15">
        <v>7585.79</v>
      </c>
      <c r="F32" s="81">
        <v>30.0646</v>
      </c>
      <c r="G32" s="14">
        <v>7828.53</v>
      </c>
    </row>
    <row r="33" spans="1:7" ht="15">
      <c r="A33" s="57">
        <v>2001</v>
      </c>
      <c r="B33" s="81">
        <v>33.0693</v>
      </c>
      <c r="C33" s="14">
        <v>5565.45</v>
      </c>
      <c r="D33" s="81">
        <v>25.1858</v>
      </c>
      <c r="E33" s="15">
        <v>7347.13</v>
      </c>
      <c r="F33" s="81">
        <v>30.4961</v>
      </c>
      <c r="G33" s="14">
        <v>7611.63</v>
      </c>
    </row>
    <row r="34" spans="1:7" ht="15">
      <c r="A34" s="57">
        <v>2002</v>
      </c>
      <c r="B34" s="81">
        <v>33.4566</v>
      </c>
      <c r="C34" s="14">
        <v>5248.61</v>
      </c>
      <c r="D34" s="81">
        <v>25.3241</v>
      </c>
      <c r="E34" s="15">
        <v>7225.92</v>
      </c>
      <c r="F34" s="81">
        <v>30.5848</v>
      </c>
      <c r="G34" s="14">
        <v>7313.16</v>
      </c>
    </row>
    <row r="35" spans="1:7" ht="15">
      <c r="A35" s="57">
        <v>2003</v>
      </c>
      <c r="B35" s="81">
        <v>34.5575</v>
      </c>
      <c r="C35" s="14">
        <v>5695.33</v>
      </c>
      <c r="D35" s="81">
        <v>26.5498</v>
      </c>
      <c r="E35" s="15">
        <v>7432.4</v>
      </c>
      <c r="F35" s="81">
        <v>32.0154</v>
      </c>
      <c r="G35" s="14">
        <v>7888.03</v>
      </c>
    </row>
    <row r="36" spans="1:7" ht="15">
      <c r="A36" s="57">
        <v>2004</v>
      </c>
      <c r="B36" s="81">
        <v>34.2935</v>
      </c>
      <c r="C36" s="14">
        <v>5515.19</v>
      </c>
      <c r="D36" s="81">
        <v>26.285</v>
      </c>
      <c r="E36" s="15">
        <v>7459.3</v>
      </c>
      <c r="F36" s="81">
        <v>31.8672</v>
      </c>
      <c r="G36" s="14">
        <v>7941.88</v>
      </c>
    </row>
    <row r="37" spans="1:7" ht="15">
      <c r="A37" s="57">
        <v>2005</v>
      </c>
      <c r="B37" s="81">
        <v>34.259</v>
      </c>
      <c r="C37" s="14">
        <v>5715.28</v>
      </c>
      <c r="D37" s="81">
        <v>26.2441</v>
      </c>
      <c r="E37" s="15">
        <v>7396.24</v>
      </c>
      <c r="F37" s="81">
        <v>31.7818</v>
      </c>
      <c r="G37" s="14">
        <v>8068.63</v>
      </c>
    </row>
    <row r="38" spans="1:7" ht="15">
      <c r="A38" s="57">
        <v>2006</v>
      </c>
      <c r="B38" s="81">
        <v>34.3255</v>
      </c>
      <c r="C38" s="14">
        <v>5800.94</v>
      </c>
      <c r="D38" s="81">
        <v>26.3598</v>
      </c>
      <c r="E38" s="15">
        <v>7734.59</v>
      </c>
      <c r="F38" s="81">
        <v>31.8251</v>
      </c>
      <c r="G38" s="14">
        <v>8082.64</v>
      </c>
    </row>
    <row r="39" spans="1:7" ht="15">
      <c r="A39" s="57">
        <v>2007</v>
      </c>
      <c r="B39" s="81">
        <v>33.662</v>
      </c>
      <c r="C39" s="14">
        <v>5649.15</v>
      </c>
      <c r="D39" s="81">
        <v>25.4786</v>
      </c>
      <c r="E39" s="15">
        <v>7532.2</v>
      </c>
      <c r="F39" s="81">
        <v>30.8031</v>
      </c>
      <c r="G39" s="14">
        <v>7871.14</v>
      </c>
    </row>
    <row r="40" spans="1:7" ht="15">
      <c r="A40" s="57">
        <v>2008</v>
      </c>
      <c r="B40" s="81">
        <v>33.5748</v>
      </c>
      <c r="C40" s="14">
        <v>5737.62</v>
      </c>
      <c r="D40" s="81">
        <v>26.0675</v>
      </c>
      <c r="E40" s="15">
        <v>7214.86</v>
      </c>
      <c r="F40" s="81">
        <v>30.8053</v>
      </c>
      <c r="G40" s="14">
        <v>7901.19</v>
      </c>
    </row>
    <row r="41" spans="1:7" ht="15">
      <c r="A41" s="57">
        <v>2009</v>
      </c>
      <c r="B41" s="81">
        <v>33.9717</v>
      </c>
      <c r="C41" s="14">
        <v>6063.2</v>
      </c>
      <c r="D41" s="81">
        <v>25.8698</v>
      </c>
      <c r="E41" s="15">
        <v>7882.16</v>
      </c>
      <c r="F41" s="81">
        <v>31.4622</v>
      </c>
      <c r="G41" s="14">
        <v>8488.48</v>
      </c>
    </row>
    <row r="42" spans="1:7" ht="15">
      <c r="A42" s="61">
        <v>2010</v>
      </c>
      <c r="B42" s="84">
        <v>31.4615</v>
      </c>
      <c r="C42" s="16">
        <v>6000</v>
      </c>
      <c r="D42" s="84">
        <v>24.2336</v>
      </c>
      <c r="E42" s="17">
        <v>7956</v>
      </c>
      <c r="F42" s="84">
        <v>29.5492</v>
      </c>
      <c r="G42" s="16">
        <v>8400</v>
      </c>
    </row>
    <row r="43" spans="1:10" ht="15" customHeight="1">
      <c r="A43" s="150" t="s">
        <v>139</v>
      </c>
      <c r="B43" s="150"/>
      <c r="C43" s="150"/>
      <c r="D43" s="150"/>
      <c r="E43" s="150"/>
      <c r="F43" s="150"/>
      <c r="G43" s="150"/>
      <c r="H43" s="66"/>
      <c r="I43" s="66"/>
      <c r="J43" s="66"/>
    </row>
    <row r="44" spans="1:10" ht="45" customHeight="1">
      <c r="A44" s="167" t="s">
        <v>183</v>
      </c>
      <c r="B44" s="167"/>
      <c r="C44" s="167"/>
      <c r="D44" s="167"/>
      <c r="E44" s="167"/>
      <c r="F44" s="167"/>
      <c r="G44" s="167"/>
      <c r="H44" s="102"/>
      <c r="I44" s="102"/>
      <c r="J44" s="102"/>
    </row>
    <row r="45" spans="1:10" ht="30" customHeight="1">
      <c r="A45" s="167" t="s">
        <v>140</v>
      </c>
      <c r="B45" s="167"/>
      <c r="C45" s="167"/>
      <c r="D45" s="167"/>
      <c r="E45" s="167"/>
      <c r="F45" s="167"/>
      <c r="G45" s="167"/>
      <c r="H45" s="102"/>
      <c r="I45" s="102"/>
      <c r="J45" s="102"/>
    </row>
    <row r="46" spans="1:10" ht="30" customHeight="1">
      <c r="A46" s="163" t="s">
        <v>141</v>
      </c>
      <c r="B46" s="163"/>
      <c r="C46" s="163"/>
      <c r="D46" s="163"/>
      <c r="E46" s="163"/>
      <c r="F46" s="163"/>
      <c r="G46" s="163"/>
      <c r="H46" s="101"/>
      <c r="I46" s="101"/>
      <c r="J46" s="101"/>
    </row>
    <row r="47" spans="1:10" ht="15">
      <c r="A47" s="163" t="s">
        <v>142</v>
      </c>
      <c r="B47" s="163"/>
      <c r="C47" s="163"/>
      <c r="D47" s="163"/>
      <c r="E47" s="163"/>
      <c r="F47" s="163"/>
      <c r="G47" s="163"/>
      <c r="H47" s="101"/>
      <c r="I47" s="101"/>
      <c r="J47" s="101"/>
    </row>
    <row r="48" spans="1:10" ht="15">
      <c r="A48" s="162" t="s">
        <v>102</v>
      </c>
      <c r="B48" s="162"/>
      <c r="C48" s="162"/>
      <c r="D48" s="162"/>
      <c r="E48" s="162"/>
      <c r="F48" s="162"/>
      <c r="G48" s="162"/>
      <c r="H48" s="101"/>
      <c r="I48" s="101"/>
      <c r="J48" s="101"/>
    </row>
  </sheetData>
  <mergeCells count="10">
    <mergeCell ref="A48:G48"/>
    <mergeCell ref="A43:G43"/>
    <mergeCell ref="A46:G46"/>
    <mergeCell ref="A47:G47"/>
    <mergeCell ref="B4:G4"/>
    <mergeCell ref="B5:C5"/>
    <mergeCell ref="D5:E5"/>
    <mergeCell ref="F5:G5"/>
    <mergeCell ref="A44:G44"/>
    <mergeCell ref="A45:G45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view="pageBreakPreview" zoomScaleSheetLayoutView="100" workbookViewId="0" topLeftCell="A1"/>
  </sheetViews>
  <sheetFormatPr defaultColWidth="9.140625" defaultRowHeight="15"/>
  <cols>
    <col min="1" max="1" width="9.140625" style="35" customWidth="1"/>
    <col min="2" max="2" width="11.7109375" style="35" customWidth="1"/>
    <col min="3" max="3" width="9.140625" style="35" customWidth="1"/>
    <col min="4" max="4" width="11.7109375" style="35" customWidth="1"/>
    <col min="5" max="5" width="9.140625" style="35" customWidth="1"/>
    <col min="6" max="6" width="11.7109375" style="35" customWidth="1"/>
    <col min="7" max="7" width="9.140625" style="35" customWidth="1"/>
    <col min="8" max="8" width="11.7109375" style="35" customWidth="1"/>
    <col min="9" max="9" width="9.7109375" style="35" bestFit="1" customWidth="1"/>
    <col min="10" max="10" width="11.7109375" style="35" customWidth="1"/>
    <col min="11" max="11" width="9.7109375" style="35" bestFit="1" customWidth="1"/>
    <col min="12" max="12" width="11.7109375" style="35" customWidth="1"/>
    <col min="13" max="13" width="9.7109375" style="35" bestFit="1" customWidth="1"/>
    <col min="14" max="16384" width="9.140625" style="35" customWidth="1"/>
  </cols>
  <sheetData>
    <row r="1" spans="1:3" ht="15">
      <c r="A1" s="2" t="s">
        <v>54</v>
      </c>
      <c r="B1" s="2"/>
      <c r="C1" s="2"/>
    </row>
    <row r="2" spans="1:3" ht="17.25">
      <c r="A2" s="103" t="s">
        <v>203</v>
      </c>
      <c r="B2" s="103"/>
      <c r="C2" s="103"/>
    </row>
    <row r="3" spans="1:3" ht="17.25">
      <c r="A3" s="122" t="s">
        <v>204</v>
      </c>
      <c r="B3" s="100"/>
      <c r="C3" s="100"/>
    </row>
    <row r="4" spans="1:13" ht="15">
      <c r="A4" s="55"/>
      <c r="B4" s="147" t="s">
        <v>143</v>
      </c>
      <c r="C4" s="147"/>
      <c r="D4" s="157" t="s">
        <v>17</v>
      </c>
      <c r="E4" s="158"/>
      <c r="F4" s="157" t="s">
        <v>96</v>
      </c>
      <c r="G4" s="158"/>
      <c r="H4" s="157" t="s">
        <v>97</v>
      </c>
      <c r="I4" s="158"/>
      <c r="J4" s="157" t="s">
        <v>98</v>
      </c>
      <c r="K4" s="158"/>
      <c r="L4" s="157" t="s">
        <v>18</v>
      </c>
      <c r="M4" s="159"/>
    </row>
    <row r="5" spans="1:13" ht="45">
      <c r="A5" s="77" t="s">
        <v>0</v>
      </c>
      <c r="B5" s="79" t="s">
        <v>11</v>
      </c>
      <c r="C5" s="79" t="s">
        <v>99</v>
      </c>
      <c r="D5" s="78" t="s">
        <v>11</v>
      </c>
      <c r="E5" s="79" t="s">
        <v>99</v>
      </c>
      <c r="F5" s="78" t="s">
        <v>11</v>
      </c>
      <c r="G5" s="79" t="s">
        <v>99</v>
      </c>
      <c r="H5" s="78" t="s">
        <v>11</v>
      </c>
      <c r="I5" s="79" t="s">
        <v>99</v>
      </c>
      <c r="J5" s="78" t="s">
        <v>11</v>
      </c>
      <c r="K5" s="79" t="s">
        <v>99</v>
      </c>
      <c r="L5" s="78" t="s">
        <v>11</v>
      </c>
      <c r="M5" s="106" t="s">
        <v>99</v>
      </c>
    </row>
    <row r="6" spans="1:13" ht="15">
      <c r="A6" s="57">
        <v>1975</v>
      </c>
      <c r="B6" s="29">
        <f>21.29773286/100</f>
        <v>0.2129773286</v>
      </c>
      <c r="C6" s="12">
        <v>4538.22649254</v>
      </c>
      <c r="D6" s="29">
        <f>1.87698076/100</f>
        <v>0.0187698076</v>
      </c>
      <c r="E6" s="12">
        <v>1392.78008396</v>
      </c>
      <c r="F6" s="29">
        <f>6.83054066/100</f>
        <v>0.0683054066</v>
      </c>
      <c r="G6" s="12">
        <v>1927.52630597</v>
      </c>
      <c r="H6" s="29">
        <f>19.56226605/100</f>
        <v>0.19562266050000002</v>
      </c>
      <c r="I6" s="12">
        <v>2439.90671642</v>
      </c>
      <c r="J6" s="29">
        <f>37.85170903/100</f>
        <v>0.3785170903</v>
      </c>
      <c r="K6" s="12">
        <v>4662.25508396</v>
      </c>
      <c r="L6" s="29">
        <f>40.50007065/100</f>
        <v>0.4050007065</v>
      </c>
      <c r="M6" s="12">
        <v>8608.80419776</v>
      </c>
    </row>
    <row r="7" spans="1:13" ht="15">
      <c r="A7" s="57">
        <v>1976</v>
      </c>
      <c r="B7" s="81">
        <v>22.13096768</v>
      </c>
      <c r="C7" s="82">
        <v>4604.8943662</v>
      </c>
      <c r="D7" s="81">
        <v>1.70035055</v>
      </c>
      <c r="E7" s="82">
        <v>1197.27253521</v>
      </c>
      <c r="F7" s="81">
        <v>8.38998178</v>
      </c>
      <c r="G7" s="82">
        <v>1266.3459507</v>
      </c>
      <c r="H7" s="81">
        <v>19.26375066</v>
      </c>
      <c r="I7" s="82">
        <v>2302.4471831</v>
      </c>
      <c r="J7" s="81">
        <v>39.20514954</v>
      </c>
      <c r="K7" s="82">
        <v>4604.8943662</v>
      </c>
      <c r="L7" s="81">
        <v>42.05716453</v>
      </c>
      <c r="M7" s="82">
        <v>9209.78873239</v>
      </c>
    </row>
    <row r="8" spans="1:13" ht="15">
      <c r="A8" s="57">
        <v>1977</v>
      </c>
      <c r="B8" s="81">
        <v>22.70601348</v>
      </c>
      <c r="C8" s="82">
        <v>4445.48056013</v>
      </c>
      <c r="D8" s="81">
        <v>2.16729492</v>
      </c>
      <c r="E8" s="82">
        <v>1131.11985173</v>
      </c>
      <c r="F8" s="81">
        <v>8.54664724</v>
      </c>
      <c r="G8" s="82">
        <v>1795.42833608</v>
      </c>
      <c r="H8" s="81">
        <v>21.82962441</v>
      </c>
      <c r="I8" s="82">
        <v>2334.0568369</v>
      </c>
      <c r="J8" s="81">
        <v>39.3472636</v>
      </c>
      <c r="K8" s="82">
        <v>4488.5708402</v>
      </c>
      <c r="L8" s="81">
        <v>41.56564935</v>
      </c>
      <c r="M8" s="82">
        <v>9048.95881384</v>
      </c>
    </row>
    <row r="9" spans="1:13" ht="15">
      <c r="A9" s="57">
        <v>1978</v>
      </c>
      <c r="B9" s="81">
        <v>23.64381649</v>
      </c>
      <c r="C9" s="82">
        <v>4518.09351994</v>
      </c>
      <c r="D9" s="81">
        <v>2.48536253</v>
      </c>
      <c r="E9" s="82">
        <v>1564.53404908</v>
      </c>
      <c r="F9" s="81">
        <v>8.29509455</v>
      </c>
      <c r="G9" s="82">
        <v>1404.0690184</v>
      </c>
      <c r="H9" s="81">
        <v>22.65729247</v>
      </c>
      <c r="I9" s="82">
        <v>2707.84739264</v>
      </c>
      <c r="J9" s="81">
        <v>40.78388378</v>
      </c>
      <c r="K9" s="82">
        <v>4733.71840491</v>
      </c>
      <c r="L9" s="81">
        <v>43.94447773</v>
      </c>
      <c r="M9" s="82">
        <v>8432.77166411</v>
      </c>
    </row>
    <row r="10" spans="1:13" ht="15">
      <c r="A10" s="57">
        <v>1979</v>
      </c>
      <c r="B10" s="81">
        <v>24.57285992</v>
      </c>
      <c r="C10" s="82">
        <v>4014.11338174</v>
      </c>
      <c r="D10" s="81">
        <v>3.61658936</v>
      </c>
      <c r="E10" s="82">
        <v>1275.23091286</v>
      </c>
      <c r="F10" s="81">
        <v>9.89198586</v>
      </c>
      <c r="G10" s="82">
        <v>1507.36514523</v>
      </c>
      <c r="H10" s="81">
        <v>27.36697365</v>
      </c>
      <c r="I10" s="82">
        <v>2423.84315353</v>
      </c>
      <c r="J10" s="81">
        <v>41.50640739</v>
      </c>
      <c r="K10" s="82">
        <v>4534.15435685</v>
      </c>
      <c r="L10" s="81">
        <v>40.20393578</v>
      </c>
      <c r="M10" s="82">
        <v>7434.32489627</v>
      </c>
    </row>
    <row r="11" spans="1:13" ht="15">
      <c r="A11" s="57">
        <v>1980</v>
      </c>
      <c r="B11" s="81">
        <v>24.7346409</v>
      </c>
      <c r="C11" s="82">
        <v>4032.48428053</v>
      </c>
      <c r="D11" s="81">
        <v>3.49020241</v>
      </c>
      <c r="E11" s="82">
        <v>1518.11172914</v>
      </c>
      <c r="F11" s="81">
        <v>9.25946892</v>
      </c>
      <c r="G11" s="82">
        <v>1581.36638452</v>
      </c>
      <c r="H11" s="81">
        <v>25.40522936</v>
      </c>
      <c r="I11" s="82">
        <v>2635.61064087</v>
      </c>
      <c r="J11" s="81">
        <v>45.24763228</v>
      </c>
      <c r="K11" s="82">
        <v>4135.27309553</v>
      </c>
      <c r="L11" s="81">
        <v>39.98017779</v>
      </c>
      <c r="M11" s="82">
        <v>7084.52140266</v>
      </c>
    </row>
    <row r="12" spans="1:13" ht="15">
      <c r="A12" s="57">
        <v>1981</v>
      </c>
      <c r="B12" s="81">
        <v>25.46573647</v>
      </c>
      <c r="C12" s="82">
        <v>3744.61945364</v>
      </c>
      <c r="D12" s="81">
        <v>3.75707657</v>
      </c>
      <c r="E12" s="82">
        <v>1443.47682119</v>
      </c>
      <c r="F12" s="81">
        <v>11.89945219</v>
      </c>
      <c r="G12" s="82">
        <v>1082.60761589</v>
      </c>
      <c r="H12" s="81">
        <v>27.38084097</v>
      </c>
      <c r="I12" s="82">
        <v>2405.79470199</v>
      </c>
      <c r="J12" s="81">
        <v>42.04976478</v>
      </c>
      <c r="K12" s="82">
        <v>4330.43046358</v>
      </c>
      <c r="L12" s="81">
        <v>41.8283866</v>
      </c>
      <c r="M12" s="82">
        <v>6928.68874172</v>
      </c>
    </row>
    <row r="13" spans="1:13" ht="15">
      <c r="A13" s="57">
        <v>1982</v>
      </c>
      <c r="B13" s="81">
        <v>25.71858979</v>
      </c>
      <c r="C13" s="82">
        <v>3696.41675258</v>
      </c>
      <c r="D13" s="81">
        <v>4.57929359</v>
      </c>
      <c r="E13" s="82">
        <v>1348.2371134</v>
      </c>
      <c r="F13" s="81">
        <v>12.33515034</v>
      </c>
      <c r="G13" s="82">
        <v>1358.34889175</v>
      </c>
      <c r="H13" s="81">
        <v>29.92567159</v>
      </c>
      <c r="I13" s="82">
        <v>2415.59149485</v>
      </c>
      <c r="J13" s="81">
        <v>41.68837017</v>
      </c>
      <c r="K13" s="82">
        <v>4119.98791237</v>
      </c>
      <c r="L13" s="81">
        <v>39.72511408</v>
      </c>
      <c r="M13" s="82">
        <v>6929.93876289</v>
      </c>
    </row>
    <row r="14" spans="1:13" ht="15">
      <c r="A14" s="57">
        <v>1983</v>
      </c>
      <c r="B14" s="81">
        <v>27.5560441</v>
      </c>
      <c r="C14" s="82">
        <v>3882.84384422</v>
      </c>
      <c r="D14" s="81">
        <v>4.73213897</v>
      </c>
      <c r="E14" s="82">
        <v>1314.36180905</v>
      </c>
      <c r="F14" s="81">
        <v>13.06241955</v>
      </c>
      <c r="G14" s="82">
        <v>1423.8919598</v>
      </c>
      <c r="H14" s="81">
        <v>32.81831523</v>
      </c>
      <c r="I14" s="82">
        <v>2431.56934673</v>
      </c>
      <c r="J14" s="81">
        <v>45.97552914</v>
      </c>
      <c r="K14" s="82">
        <v>4484.16437186</v>
      </c>
      <c r="L14" s="81">
        <v>40.68097199</v>
      </c>
      <c r="M14" s="82">
        <v>7623.29849246</v>
      </c>
    </row>
    <row r="15" spans="1:13" ht="15">
      <c r="A15" s="57">
        <v>1984</v>
      </c>
      <c r="B15" s="81">
        <v>27.37963271</v>
      </c>
      <c r="C15" s="82">
        <v>3795.99604629</v>
      </c>
      <c r="D15" s="81">
        <v>4.84887299</v>
      </c>
      <c r="E15" s="82">
        <v>882.78977821</v>
      </c>
      <c r="F15" s="81">
        <v>15.87125489</v>
      </c>
      <c r="G15" s="82">
        <v>1574.3084378</v>
      </c>
      <c r="H15" s="81">
        <v>33.76699233</v>
      </c>
      <c r="I15" s="82">
        <v>2850.14985535</v>
      </c>
      <c r="J15" s="81">
        <v>43.98183593</v>
      </c>
      <c r="K15" s="82">
        <v>4550.57111861</v>
      </c>
      <c r="L15" s="81">
        <v>37.83520257</v>
      </c>
      <c r="M15" s="82">
        <v>6852.13018322</v>
      </c>
    </row>
    <row r="16" spans="1:13" ht="15">
      <c r="A16" s="57">
        <v>1985</v>
      </c>
      <c r="B16" s="81">
        <v>28.12166578</v>
      </c>
      <c r="C16" s="82">
        <v>3913.64665428</v>
      </c>
      <c r="D16" s="81">
        <v>4.72139212</v>
      </c>
      <c r="E16" s="82">
        <v>956.12899628</v>
      </c>
      <c r="F16" s="81">
        <v>14.90195034</v>
      </c>
      <c r="G16" s="82">
        <v>1446.34767658</v>
      </c>
      <c r="H16" s="81">
        <v>35.19249452</v>
      </c>
      <c r="I16" s="82">
        <v>2795.46189591</v>
      </c>
      <c r="J16" s="81">
        <v>46.70269413</v>
      </c>
      <c r="K16" s="82">
        <v>4861.67286245</v>
      </c>
      <c r="L16" s="81">
        <v>38.47511093</v>
      </c>
      <c r="M16" s="82">
        <v>7264.14953532</v>
      </c>
    </row>
    <row r="17" spans="1:13" ht="15">
      <c r="A17" s="57">
        <v>1986</v>
      </c>
      <c r="B17" s="81">
        <v>29.84877438</v>
      </c>
      <c r="C17" s="82">
        <v>3981.09589041</v>
      </c>
      <c r="D17" s="81">
        <v>5.62878364</v>
      </c>
      <c r="E17" s="82">
        <v>1194.32876712</v>
      </c>
      <c r="F17" s="81">
        <v>15.27802861</v>
      </c>
      <c r="G17" s="82">
        <v>1707.89013699</v>
      </c>
      <c r="H17" s="81">
        <v>33.86097295</v>
      </c>
      <c r="I17" s="82">
        <v>2746.95616438</v>
      </c>
      <c r="J17" s="81">
        <v>51.00877808</v>
      </c>
      <c r="K17" s="82">
        <v>4884.80465753</v>
      </c>
      <c r="L17" s="81">
        <v>42.91482156</v>
      </c>
      <c r="M17" s="82">
        <v>7548.15780822</v>
      </c>
    </row>
    <row r="18" spans="1:13" ht="15">
      <c r="A18" s="57">
        <v>1987</v>
      </c>
      <c r="B18" s="81">
        <v>30.75853548</v>
      </c>
      <c r="C18" s="82">
        <v>4368.90198238</v>
      </c>
      <c r="D18" s="81">
        <v>6.34450154</v>
      </c>
      <c r="E18" s="82">
        <v>1236.7353304</v>
      </c>
      <c r="F18" s="81">
        <v>16.82487682</v>
      </c>
      <c r="G18" s="82">
        <v>1707.23246696</v>
      </c>
      <c r="H18" s="81">
        <v>36.4653655</v>
      </c>
      <c r="I18" s="82">
        <v>3103.36070485</v>
      </c>
      <c r="J18" s="81">
        <v>48.56180577</v>
      </c>
      <c r="K18" s="82">
        <v>5415.51806167</v>
      </c>
      <c r="L18" s="81">
        <v>45.08071809</v>
      </c>
      <c r="M18" s="82">
        <v>8319.15753304</v>
      </c>
    </row>
    <row r="19" spans="1:13" ht="15">
      <c r="A19" s="57">
        <v>1988</v>
      </c>
      <c r="B19" s="81">
        <v>32.48460819</v>
      </c>
      <c r="C19" s="82">
        <v>4167.19525424</v>
      </c>
      <c r="D19" s="81">
        <v>6.60256033</v>
      </c>
      <c r="E19" s="82">
        <v>1030.71584746</v>
      </c>
      <c r="F19" s="81">
        <v>20.15418278</v>
      </c>
      <c r="G19" s="82">
        <v>1706.77677966</v>
      </c>
      <c r="H19" s="81">
        <v>39.22718888</v>
      </c>
      <c r="I19" s="82">
        <v>3104.15408898</v>
      </c>
      <c r="J19" s="81">
        <v>49.79679908</v>
      </c>
      <c r="K19" s="82">
        <v>5241.31938559</v>
      </c>
      <c r="L19" s="81">
        <v>46.04129179</v>
      </c>
      <c r="M19" s="82">
        <v>8035.15042373</v>
      </c>
    </row>
    <row r="20" spans="1:13" ht="15">
      <c r="A20" s="57">
        <v>1989</v>
      </c>
      <c r="B20" s="81">
        <v>32.95289098</v>
      </c>
      <c r="C20" s="82">
        <v>4215.27800161</v>
      </c>
      <c r="D20" s="81">
        <v>6.22785069</v>
      </c>
      <c r="E20" s="82">
        <v>1053.8195004</v>
      </c>
      <c r="F20" s="81">
        <v>18.80403566</v>
      </c>
      <c r="G20" s="82">
        <v>1844.18412571</v>
      </c>
      <c r="H20" s="81">
        <v>38.0458915</v>
      </c>
      <c r="I20" s="82">
        <v>3161.45850121</v>
      </c>
      <c r="J20" s="81">
        <v>52.12456412</v>
      </c>
      <c r="K20" s="82">
        <v>4887.96611604</v>
      </c>
      <c r="L20" s="81">
        <v>49.03362362</v>
      </c>
      <c r="M20" s="82">
        <v>8448.11966156</v>
      </c>
    </row>
    <row r="21" spans="1:13" ht="15">
      <c r="A21" s="57">
        <v>1990</v>
      </c>
      <c r="B21" s="81">
        <v>33.9864986</v>
      </c>
      <c r="C21" s="82">
        <v>4386.14711316</v>
      </c>
      <c r="D21" s="81">
        <v>6.24801435</v>
      </c>
      <c r="E21" s="82">
        <v>1090.66397229</v>
      </c>
      <c r="F21" s="81">
        <v>19.63262638</v>
      </c>
      <c r="G21" s="82">
        <v>1771.90946882</v>
      </c>
      <c r="H21" s="81">
        <v>42.4963298</v>
      </c>
      <c r="I21" s="82">
        <v>3372.66859122</v>
      </c>
      <c r="J21" s="81">
        <v>50.05710575</v>
      </c>
      <c r="K21" s="82">
        <v>5537.21709007</v>
      </c>
      <c r="L21" s="81">
        <v>50.9268386</v>
      </c>
      <c r="M21" s="82">
        <v>9367.96454965</v>
      </c>
    </row>
    <row r="22" spans="1:13" ht="15">
      <c r="A22" s="57">
        <v>1991</v>
      </c>
      <c r="B22" s="81">
        <v>35.54693394</v>
      </c>
      <c r="C22" s="82">
        <v>4378.53220588</v>
      </c>
      <c r="D22" s="81">
        <v>7.5833383</v>
      </c>
      <c r="E22" s="82">
        <v>1423.18323529</v>
      </c>
      <c r="F22" s="81">
        <v>22.2648926</v>
      </c>
      <c r="G22" s="82">
        <v>1909.59777574</v>
      </c>
      <c r="H22" s="81">
        <v>42.14534073</v>
      </c>
      <c r="I22" s="82">
        <v>3205.36764706</v>
      </c>
      <c r="J22" s="81">
        <v>52.18629855</v>
      </c>
      <c r="K22" s="82">
        <v>5577.33970588</v>
      </c>
      <c r="L22" s="81">
        <v>53.05129255</v>
      </c>
      <c r="M22" s="82">
        <v>9616.10294118</v>
      </c>
    </row>
    <row r="23" spans="1:13" ht="15">
      <c r="A23" s="57">
        <v>1992</v>
      </c>
      <c r="B23" s="81">
        <v>35.67414968</v>
      </c>
      <c r="C23" s="82">
        <v>4541.19661198</v>
      </c>
      <c r="D23" s="81">
        <v>6.60082368</v>
      </c>
      <c r="E23" s="82">
        <v>1166.00392297</v>
      </c>
      <c r="F23" s="81">
        <v>20.88816168</v>
      </c>
      <c r="G23" s="82">
        <v>1865.60627675</v>
      </c>
      <c r="H23" s="81">
        <v>42.42480043</v>
      </c>
      <c r="I23" s="82">
        <v>3367.41932953</v>
      </c>
      <c r="J23" s="81">
        <v>54.82843204</v>
      </c>
      <c r="K23" s="82">
        <v>5550.17867332</v>
      </c>
      <c r="L23" s="81">
        <v>52.98983315</v>
      </c>
      <c r="M23" s="82">
        <v>9458.62382311</v>
      </c>
    </row>
    <row r="24" spans="1:13" ht="15">
      <c r="A24" s="57">
        <v>1993</v>
      </c>
      <c r="B24" s="81">
        <v>35.44557647</v>
      </c>
      <c r="C24" s="82">
        <v>4528.35872576</v>
      </c>
      <c r="D24" s="81">
        <v>7.81429201</v>
      </c>
      <c r="E24" s="82">
        <v>1358.50761773</v>
      </c>
      <c r="F24" s="81">
        <v>19.56351057</v>
      </c>
      <c r="G24" s="82">
        <v>1675.49272853</v>
      </c>
      <c r="H24" s="81">
        <v>43.58314322</v>
      </c>
      <c r="I24" s="82">
        <v>3056.64213989</v>
      </c>
      <c r="J24" s="81">
        <v>55.66446518</v>
      </c>
      <c r="K24" s="82">
        <v>5735.92105263</v>
      </c>
      <c r="L24" s="81">
        <v>49.98699755</v>
      </c>
      <c r="M24" s="82">
        <v>9585.02596953</v>
      </c>
    </row>
    <row r="25" spans="1:13" ht="15">
      <c r="A25" s="57">
        <v>1994</v>
      </c>
      <c r="B25" s="81">
        <v>34.13014396</v>
      </c>
      <c r="C25" s="82">
        <v>4418.20945946</v>
      </c>
      <c r="D25" s="81">
        <v>6.8330133</v>
      </c>
      <c r="E25" s="82">
        <v>1360.80851351</v>
      </c>
      <c r="F25" s="81">
        <v>18.81620805</v>
      </c>
      <c r="G25" s="82">
        <v>1643.57391892</v>
      </c>
      <c r="H25" s="81">
        <v>39.78407869</v>
      </c>
      <c r="I25" s="82">
        <v>2845.32689189</v>
      </c>
      <c r="J25" s="81">
        <v>51.8122104</v>
      </c>
      <c r="K25" s="82">
        <v>5743.6722973</v>
      </c>
      <c r="L25" s="81">
        <v>52.97197564</v>
      </c>
      <c r="M25" s="82">
        <v>9130.96621622</v>
      </c>
    </row>
    <row r="26" spans="1:13" ht="15">
      <c r="A26" s="57">
        <v>1995</v>
      </c>
      <c r="B26" s="81">
        <v>34.23918726</v>
      </c>
      <c r="C26" s="82">
        <v>4587.98459016</v>
      </c>
      <c r="D26" s="81">
        <v>7.08667308</v>
      </c>
      <c r="E26" s="82">
        <v>1372.10754098</v>
      </c>
      <c r="F26" s="81">
        <v>18.42215441</v>
      </c>
      <c r="G26" s="82">
        <v>1496.45478689</v>
      </c>
      <c r="H26" s="81">
        <v>38.60417502</v>
      </c>
      <c r="I26" s="82">
        <v>3104.39331148</v>
      </c>
      <c r="J26" s="81">
        <v>53.2226103</v>
      </c>
      <c r="K26" s="82">
        <v>5574.18688525</v>
      </c>
      <c r="L26" s="81">
        <v>53.49161794</v>
      </c>
      <c r="M26" s="82">
        <v>9433.23934426</v>
      </c>
    </row>
    <row r="27" spans="1:13" ht="15">
      <c r="A27" s="57">
        <v>1996</v>
      </c>
      <c r="B27" s="81">
        <v>34.53388918</v>
      </c>
      <c r="C27" s="82">
        <v>5207.79170389</v>
      </c>
      <c r="D27" s="81">
        <v>6.41555798</v>
      </c>
      <c r="E27" s="82">
        <v>1502.24760689</v>
      </c>
      <c r="F27" s="81">
        <v>17.98202292</v>
      </c>
      <c r="G27" s="82">
        <v>1777.65966816</v>
      </c>
      <c r="H27" s="81">
        <v>39.05551686</v>
      </c>
      <c r="I27" s="82">
        <v>3438.47785578</v>
      </c>
      <c r="J27" s="81">
        <v>55.12013444</v>
      </c>
      <c r="K27" s="82">
        <v>5842.0740268</v>
      </c>
      <c r="L27" s="81">
        <v>53.58408687</v>
      </c>
      <c r="M27" s="82">
        <v>11127.76005105</v>
      </c>
    </row>
    <row r="28" spans="1:13" ht="15">
      <c r="A28" s="57">
        <v>1997</v>
      </c>
      <c r="B28" s="81">
        <v>33.24979641</v>
      </c>
      <c r="C28" s="82">
        <v>4895.03431067</v>
      </c>
      <c r="D28" s="81">
        <v>6.43466277</v>
      </c>
      <c r="E28" s="82">
        <v>1142.17467249</v>
      </c>
      <c r="F28" s="81">
        <v>20.25027172</v>
      </c>
      <c r="G28" s="82">
        <v>1699.6646912</v>
      </c>
      <c r="H28" s="81">
        <v>36.35357225</v>
      </c>
      <c r="I28" s="82">
        <v>3263.35620711</v>
      </c>
      <c r="J28" s="81">
        <v>54.07566353</v>
      </c>
      <c r="K28" s="82">
        <v>6526.71241422</v>
      </c>
      <c r="L28" s="81">
        <v>48.50041955</v>
      </c>
      <c r="M28" s="82">
        <v>10769.07548347</v>
      </c>
    </row>
    <row r="29" spans="1:13" ht="15">
      <c r="A29" s="57">
        <v>1998</v>
      </c>
      <c r="B29" s="81">
        <v>34.59520972</v>
      </c>
      <c r="C29" s="82">
        <v>5134.8809816</v>
      </c>
      <c r="D29" s="81">
        <v>7.80922393</v>
      </c>
      <c r="E29" s="82">
        <v>1604.65030675</v>
      </c>
      <c r="F29" s="81">
        <v>19.17469336</v>
      </c>
      <c r="G29" s="82">
        <v>1949.6501227</v>
      </c>
      <c r="H29" s="81">
        <v>39.77130714</v>
      </c>
      <c r="I29" s="82">
        <v>3482.09116564</v>
      </c>
      <c r="J29" s="81">
        <v>52.82456403</v>
      </c>
      <c r="K29" s="82">
        <v>6418.60122699</v>
      </c>
      <c r="L29" s="81">
        <v>52.94798405</v>
      </c>
      <c r="M29" s="82">
        <v>11840.98205521</v>
      </c>
    </row>
    <row r="30" spans="1:13" ht="15">
      <c r="A30" s="57">
        <v>1999</v>
      </c>
      <c r="B30" s="81">
        <v>35.74383347</v>
      </c>
      <c r="C30" s="82">
        <v>5508.14079422</v>
      </c>
      <c r="D30" s="81">
        <v>8.47671726</v>
      </c>
      <c r="E30" s="82">
        <v>1573.75451264</v>
      </c>
      <c r="F30" s="81">
        <v>19.58812213</v>
      </c>
      <c r="G30" s="82">
        <v>1825.55523466</v>
      </c>
      <c r="H30" s="81">
        <v>42.10563191</v>
      </c>
      <c r="I30" s="82">
        <v>3488.48916968</v>
      </c>
      <c r="J30" s="81">
        <v>53.03260516</v>
      </c>
      <c r="K30" s="82">
        <v>6672.71913357</v>
      </c>
      <c r="L30" s="81">
        <v>55.07224196</v>
      </c>
      <c r="M30" s="82">
        <v>12778.8866426</v>
      </c>
    </row>
    <row r="31" spans="1:13" ht="15">
      <c r="A31" s="57">
        <v>2000</v>
      </c>
      <c r="B31" s="81">
        <v>32.68419843</v>
      </c>
      <c r="C31" s="82">
        <v>5636.24112529</v>
      </c>
      <c r="D31" s="81">
        <v>6.51945271</v>
      </c>
      <c r="E31" s="82">
        <v>1517.15777262</v>
      </c>
      <c r="F31" s="81">
        <v>15.4101069</v>
      </c>
      <c r="G31" s="82">
        <v>1835.76090487</v>
      </c>
      <c r="H31" s="81">
        <v>36.57616817</v>
      </c>
      <c r="I31" s="82">
        <v>3557.7349768</v>
      </c>
      <c r="J31" s="81">
        <v>55.93374321</v>
      </c>
      <c r="K31" s="82">
        <v>6387.23422274</v>
      </c>
      <c r="L31" s="81">
        <v>48.45773078</v>
      </c>
      <c r="M31" s="82">
        <v>12137.26218097</v>
      </c>
    </row>
    <row r="32" spans="1:13" ht="15">
      <c r="A32" s="57">
        <v>2001</v>
      </c>
      <c r="B32" s="81">
        <v>33.06930517</v>
      </c>
      <c r="C32" s="82">
        <v>5565.45463483</v>
      </c>
      <c r="D32" s="81">
        <v>5.33899437</v>
      </c>
      <c r="E32" s="82">
        <v>1726.57668539</v>
      </c>
      <c r="F32" s="81">
        <v>16.44312748</v>
      </c>
      <c r="G32" s="82">
        <v>1748.61808989</v>
      </c>
      <c r="H32" s="81">
        <v>36.06025442</v>
      </c>
      <c r="I32" s="82">
        <v>3269.475</v>
      </c>
      <c r="J32" s="81">
        <v>53.40604397</v>
      </c>
      <c r="K32" s="82">
        <v>6318.53595506</v>
      </c>
      <c r="L32" s="81">
        <v>53.69890357</v>
      </c>
      <c r="M32" s="82">
        <v>12428.90308989</v>
      </c>
    </row>
    <row r="33" spans="1:13" ht="15">
      <c r="A33" s="57">
        <v>2002</v>
      </c>
      <c r="B33" s="81">
        <v>33.456608</v>
      </c>
      <c r="C33" s="82">
        <v>5248.60689272</v>
      </c>
      <c r="D33" s="81">
        <v>7.42972757</v>
      </c>
      <c r="E33" s="82">
        <v>1548.41172874</v>
      </c>
      <c r="F33" s="81">
        <v>18.6333336</v>
      </c>
      <c r="G33" s="82">
        <v>1962.77543079</v>
      </c>
      <c r="H33" s="81">
        <v>37.65787994</v>
      </c>
      <c r="I33" s="82">
        <v>3634.76931629</v>
      </c>
      <c r="J33" s="81">
        <v>52.39035716</v>
      </c>
      <c r="K33" s="82">
        <v>6258.46696776</v>
      </c>
      <c r="L33" s="81">
        <v>50.7167006</v>
      </c>
      <c r="M33" s="82">
        <v>13812.12340189</v>
      </c>
    </row>
    <row r="34" spans="1:13" ht="15">
      <c r="A34" s="57">
        <v>2003</v>
      </c>
      <c r="B34" s="81">
        <v>34.55751704</v>
      </c>
      <c r="C34" s="82">
        <v>5695.32934132</v>
      </c>
      <c r="D34" s="81">
        <v>7.09414549</v>
      </c>
      <c r="E34" s="82">
        <v>1480.78562874</v>
      </c>
      <c r="F34" s="81">
        <v>18.53386496</v>
      </c>
      <c r="G34" s="82">
        <v>1764.36556886</v>
      </c>
      <c r="H34" s="81">
        <v>35.52600551</v>
      </c>
      <c r="I34" s="82">
        <v>3559.58083832</v>
      </c>
      <c r="J34" s="81">
        <v>55.43836008</v>
      </c>
      <c r="K34" s="82">
        <v>6805.91856287</v>
      </c>
      <c r="L34" s="81">
        <v>55.92520838</v>
      </c>
      <c r="M34" s="82">
        <v>12861.95209581</v>
      </c>
    </row>
    <row r="35" spans="1:13" ht="15">
      <c r="A35" s="57">
        <v>2004</v>
      </c>
      <c r="B35" s="81">
        <v>34.29353357</v>
      </c>
      <c r="C35" s="82">
        <v>5515.19240907</v>
      </c>
      <c r="D35" s="81">
        <v>8.03829895</v>
      </c>
      <c r="E35" s="82">
        <v>1447.73800738</v>
      </c>
      <c r="F35" s="81">
        <v>17.83003869</v>
      </c>
      <c r="G35" s="82">
        <v>2013.04522931</v>
      </c>
      <c r="H35" s="81">
        <v>38.14909905</v>
      </c>
      <c r="I35" s="82">
        <v>2872.49604639</v>
      </c>
      <c r="J35" s="81">
        <v>52.77003418</v>
      </c>
      <c r="K35" s="82">
        <v>6549.29098577</v>
      </c>
      <c r="L35" s="81">
        <v>54.34687929</v>
      </c>
      <c r="M35" s="82">
        <v>14146.46852926</v>
      </c>
    </row>
    <row r="36" spans="1:13" ht="15">
      <c r="A36" s="57">
        <v>2005</v>
      </c>
      <c r="B36" s="81">
        <v>34.2590072</v>
      </c>
      <c r="C36" s="82">
        <v>5715.27763496</v>
      </c>
      <c r="D36" s="81">
        <v>7.27952557</v>
      </c>
      <c r="E36" s="82">
        <v>1600.27773779</v>
      </c>
      <c r="F36" s="81">
        <v>18.25101466</v>
      </c>
      <c r="G36" s="82">
        <v>1748.20257069</v>
      </c>
      <c r="H36" s="81">
        <v>37.04122501</v>
      </c>
      <c r="I36" s="82">
        <v>3382.09958869</v>
      </c>
      <c r="J36" s="81">
        <v>54.75235633</v>
      </c>
      <c r="K36" s="82">
        <v>6723.85604113</v>
      </c>
      <c r="L36" s="81">
        <v>53.65384107</v>
      </c>
      <c r="M36" s="82">
        <v>13447.71208226</v>
      </c>
    </row>
    <row r="37" spans="1:13" ht="15">
      <c r="A37" s="57">
        <v>2006</v>
      </c>
      <c r="B37" s="81">
        <v>34.32553031</v>
      </c>
      <c r="C37" s="82">
        <v>5800.94135042</v>
      </c>
      <c r="D37" s="81">
        <v>8.62761301</v>
      </c>
      <c r="E37" s="82">
        <v>1611.37259734</v>
      </c>
      <c r="F37" s="81">
        <v>16.92489941</v>
      </c>
      <c r="G37" s="82">
        <v>1933.64711681</v>
      </c>
      <c r="H37" s="81">
        <v>38.77292347</v>
      </c>
      <c r="I37" s="82">
        <v>3583.69265648</v>
      </c>
      <c r="J37" s="81">
        <v>54.45695038</v>
      </c>
      <c r="K37" s="82">
        <v>6445.49038935</v>
      </c>
      <c r="L37" s="81">
        <v>52.45532519</v>
      </c>
      <c r="M37" s="82">
        <v>12890.98077871</v>
      </c>
    </row>
    <row r="38" spans="1:13" ht="15">
      <c r="A38" s="57">
        <v>2007</v>
      </c>
      <c r="B38" s="81">
        <v>33.66199804</v>
      </c>
      <c r="C38" s="82">
        <v>5649.14663646</v>
      </c>
      <c r="D38" s="81">
        <v>6.9274727</v>
      </c>
      <c r="E38" s="82">
        <v>1732.40496851</v>
      </c>
      <c r="F38" s="81">
        <v>17.26934013</v>
      </c>
      <c r="G38" s="82">
        <v>1945.81717478</v>
      </c>
      <c r="H38" s="81">
        <v>37.96796492</v>
      </c>
      <c r="I38" s="82">
        <v>3132.13796844</v>
      </c>
      <c r="J38" s="81">
        <v>53.81069521</v>
      </c>
      <c r="K38" s="82">
        <v>6866.8515781</v>
      </c>
      <c r="L38" s="81">
        <v>51.89223436</v>
      </c>
      <c r="M38" s="82">
        <v>13599.79745815</v>
      </c>
    </row>
    <row r="39" spans="1:13" ht="15">
      <c r="A39" s="57">
        <v>2008</v>
      </c>
      <c r="B39" s="81">
        <v>33.57484805</v>
      </c>
      <c r="C39" s="82">
        <v>5737.62493431</v>
      </c>
      <c r="D39" s="81">
        <v>7.25943619</v>
      </c>
      <c r="E39" s="82">
        <v>1793.00779197</v>
      </c>
      <c r="F39" s="81">
        <v>16.9453478</v>
      </c>
      <c r="G39" s="82">
        <v>1709.33409501</v>
      </c>
      <c r="H39" s="81">
        <v>36.85246509</v>
      </c>
      <c r="I39" s="82">
        <v>3382.80803418</v>
      </c>
      <c r="J39" s="81">
        <v>53.39697014</v>
      </c>
      <c r="K39" s="82">
        <v>6574.36190389</v>
      </c>
      <c r="L39" s="81">
        <v>53.12722276</v>
      </c>
      <c r="M39" s="82">
        <v>14344.06233576</v>
      </c>
    </row>
    <row r="40" spans="1:13" ht="15">
      <c r="A40" s="57">
        <v>2009</v>
      </c>
      <c r="B40" s="81">
        <v>33.97169215</v>
      </c>
      <c r="C40" s="82">
        <v>6063.20093837</v>
      </c>
      <c r="D40" s="81">
        <v>6.66145642</v>
      </c>
      <c r="E40" s="82">
        <v>1818.96028151</v>
      </c>
      <c r="F40" s="81">
        <v>18.91587441</v>
      </c>
      <c r="G40" s="82">
        <v>1831.08668339</v>
      </c>
      <c r="H40" s="81">
        <v>39.86585822</v>
      </c>
      <c r="I40" s="82">
        <v>3656.11016584</v>
      </c>
      <c r="J40" s="81">
        <v>54.66760898</v>
      </c>
      <c r="K40" s="82">
        <v>7487.0426254</v>
      </c>
      <c r="L40" s="81">
        <v>49.18404351</v>
      </c>
      <c r="M40" s="82">
        <v>14511.76617925</v>
      </c>
    </row>
    <row r="41" spans="1:13" ht="15">
      <c r="A41" s="61">
        <v>2010</v>
      </c>
      <c r="B41" s="84">
        <v>31.46148639</v>
      </c>
      <c r="C41" s="85">
        <v>6000</v>
      </c>
      <c r="D41" s="84">
        <v>4.85627318</v>
      </c>
      <c r="E41" s="85">
        <v>1800</v>
      </c>
      <c r="F41" s="84">
        <v>15.18233693</v>
      </c>
      <c r="G41" s="85">
        <v>1356</v>
      </c>
      <c r="H41" s="84">
        <v>34.33345856</v>
      </c>
      <c r="I41" s="85">
        <v>3000</v>
      </c>
      <c r="J41" s="84">
        <v>51.95060758</v>
      </c>
      <c r="K41" s="85">
        <v>7200</v>
      </c>
      <c r="L41" s="84">
        <v>50.60076494</v>
      </c>
      <c r="M41" s="85">
        <v>14400</v>
      </c>
    </row>
    <row r="42" spans="1:13" ht="17.25">
      <c r="A42" s="168" t="s">
        <v>145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</row>
    <row r="43" spans="1:13" ht="38.1" customHeight="1">
      <c r="A43" s="154" t="s">
        <v>205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</row>
    <row r="44" spans="1:13" ht="17.25">
      <c r="A44" s="154" t="s">
        <v>144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</row>
    <row r="45" spans="1:13" ht="15">
      <c r="A45" s="145" t="s">
        <v>102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</row>
  </sheetData>
  <mergeCells count="10">
    <mergeCell ref="B4:C4"/>
    <mergeCell ref="A42:M42"/>
    <mergeCell ref="A43:M43"/>
    <mergeCell ref="A44:M44"/>
    <mergeCell ref="A45:M45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fitToHeight="1" fitToWidth="1" horizontalDpi="600" verticalDpi="600" orientation="portrait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view="pageBreakPreview" zoomScaleSheetLayoutView="100" workbookViewId="0" topLeftCell="A1"/>
  </sheetViews>
  <sheetFormatPr defaultColWidth="9.140625" defaultRowHeight="15"/>
  <cols>
    <col min="1" max="1" width="9.57421875" style="35" customWidth="1"/>
    <col min="2" max="2" width="13.00390625" style="35" customWidth="1"/>
    <col min="3" max="3" width="9.57421875" style="35" customWidth="1"/>
    <col min="4" max="4" width="14.00390625" style="68" bestFit="1" customWidth="1"/>
    <col min="5" max="5" width="13.00390625" style="35" customWidth="1"/>
    <col min="6" max="6" width="10.421875" style="35" bestFit="1" customWidth="1"/>
    <col min="7" max="7" width="14.00390625" style="68" bestFit="1" customWidth="1"/>
    <col min="8" max="8" width="13.00390625" style="35" customWidth="1"/>
    <col min="9" max="9" width="10.421875" style="35" bestFit="1" customWidth="1"/>
    <col min="10" max="10" width="14.00390625" style="69" bestFit="1" customWidth="1"/>
    <col min="11" max="16384" width="9.140625" style="35" customWidth="1"/>
  </cols>
  <sheetData>
    <row r="1" spans="1:4" ht="15">
      <c r="A1" s="2" t="s">
        <v>55</v>
      </c>
      <c r="B1" s="2"/>
      <c r="C1" s="2"/>
      <c r="D1" s="3"/>
    </row>
    <row r="2" spans="1:4" ht="17.25">
      <c r="A2" s="2" t="s">
        <v>208</v>
      </c>
      <c r="B2" s="2"/>
      <c r="C2" s="2"/>
      <c r="D2" s="3"/>
    </row>
    <row r="3" spans="1:10" ht="15" customHeight="1">
      <c r="A3" s="155" t="s">
        <v>207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30">
      <c r="A4" s="55"/>
      <c r="B4" s="70" t="s">
        <v>15</v>
      </c>
      <c r="C4" s="71"/>
      <c r="D4" s="72"/>
      <c r="E4" s="70" t="s">
        <v>9</v>
      </c>
      <c r="F4" s="71"/>
      <c r="G4" s="73"/>
      <c r="H4" s="71" t="s">
        <v>16</v>
      </c>
      <c r="I4" s="71"/>
      <c r="J4" s="74"/>
    </row>
    <row r="5" spans="1:10" ht="15" customHeight="1">
      <c r="A5" s="57"/>
      <c r="B5" s="75"/>
      <c r="C5" s="152" t="s">
        <v>33</v>
      </c>
      <c r="D5" s="156"/>
      <c r="E5" s="75"/>
      <c r="F5" s="152" t="s">
        <v>33</v>
      </c>
      <c r="G5" s="156"/>
      <c r="H5" s="76"/>
      <c r="I5" s="152" t="s">
        <v>33</v>
      </c>
      <c r="J5" s="169"/>
    </row>
    <row r="6" spans="1:10" ht="45">
      <c r="A6" s="77" t="s">
        <v>0</v>
      </c>
      <c r="B6" s="78" t="s">
        <v>11</v>
      </c>
      <c r="C6" s="79" t="s">
        <v>12</v>
      </c>
      <c r="D6" s="80" t="s">
        <v>13</v>
      </c>
      <c r="E6" s="78" t="s">
        <v>11</v>
      </c>
      <c r="F6" s="79" t="s">
        <v>12</v>
      </c>
      <c r="G6" s="80" t="s">
        <v>13</v>
      </c>
      <c r="H6" s="78" t="s">
        <v>11</v>
      </c>
      <c r="I6" s="79" t="s">
        <v>12</v>
      </c>
      <c r="J6" s="105" t="s">
        <v>13</v>
      </c>
    </row>
    <row r="7" spans="1:10" ht="15">
      <c r="A7" s="57">
        <v>1975</v>
      </c>
      <c r="B7" s="29">
        <f>16.02408679/100</f>
        <v>0.16024086789999997</v>
      </c>
      <c r="C7" s="12">
        <v>6636.54626866</v>
      </c>
      <c r="D7" s="13">
        <v>19616.85</v>
      </c>
      <c r="E7" s="29">
        <f>11.43274569/100</f>
        <v>0.11432745690000001</v>
      </c>
      <c r="F7" s="12">
        <v>11955.54291045</v>
      </c>
      <c r="G7" s="13">
        <v>18527.025</v>
      </c>
      <c r="H7" s="29">
        <f>0.74784652/100</f>
        <v>0.007478465199999999</v>
      </c>
      <c r="I7" s="12">
        <v>19519.25373134</v>
      </c>
      <c r="J7" s="12">
        <v>23715.89328358</v>
      </c>
    </row>
    <row r="8" spans="1:10" ht="15">
      <c r="A8" s="57">
        <v>1976</v>
      </c>
      <c r="B8" s="81">
        <v>16.35272458</v>
      </c>
      <c r="C8" s="82">
        <v>6753.84507042</v>
      </c>
      <c r="D8" s="83">
        <v>19187.05985916</v>
      </c>
      <c r="E8" s="81">
        <v>11.38876401</v>
      </c>
      <c r="F8" s="82">
        <v>12057.14841549</v>
      </c>
      <c r="G8" s="83">
        <v>18461.78899648</v>
      </c>
      <c r="H8" s="81">
        <v>0.82841174</v>
      </c>
      <c r="I8" s="82">
        <v>17187.76822183</v>
      </c>
      <c r="J8" s="82">
        <v>24643.8596831</v>
      </c>
    </row>
    <row r="9" spans="1:10" ht="15">
      <c r="A9" s="57">
        <v>1977</v>
      </c>
      <c r="B9" s="81">
        <v>16.4506766</v>
      </c>
      <c r="C9" s="82">
        <v>6334.27116969</v>
      </c>
      <c r="D9" s="83">
        <v>18801.72553542</v>
      </c>
      <c r="E9" s="81">
        <v>11.03974015</v>
      </c>
      <c r="F9" s="82">
        <v>12453.09093904</v>
      </c>
      <c r="G9" s="83">
        <v>19318.80889621</v>
      </c>
      <c r="H9" s="81">
        <v>0.95696451</v>
      </c>
      <c r="I9" s="82">
        <v>16715.4378089</v>
      </c>
      <c r="J9" s="82">
        <v>26155.8</v>
      </c>
    </row>
    <row r="10" spans="1:10" ht="15">
      <c r="A10" s="57">
        <v>1978</v>
      </c>
      <c r="B10" s="81">
        <v>16.80390905</v>
      </c>
      <c r="C10" s="82">
        <v>6739.53128834</v>
      </c>
      <c r="D10" s="83">
        <v>19386.1815184</v>
      </c>
      <c r="E10" s="81">
        <v>10.95400854</v>
      </c>
      <c r="F10" s="82">
        <v>11262.63934049</v>
      </c>
      <c r="G10" s="83">
        <v>18650.71679448</v>
      </c>
      <c r="H10" s="81">
        <v>0.88357459</v>
      </c>
      <c r="I10" s="82">
        <v>17223.24662577</v>
      </c>
      <c r="J10" s="82">
        <v>27212.19478528</v>
      </c>
    </row>
    <row r="11" spans="1:10" ht="15">
      <c r="A11" s="57">
        <v>1979</v>
      </c>
      <c r="B11" s="81">
        <v>17.22402698</v>
      </c>
      <c r="C11" s="82">
        <v>6005.34273859</v>
      </c>
      <c r="D11" s="83">
        <v>18088.38174274</v>
      </c>
      <c r="E11" s="81">
        <v>11.31688185</v>
      </c>
      <c r="F11" s="82">
        <v>11106.26639004</v>
      </c>
      <c r="G11" s="83">
        <v>18088.38174274</v>
      </c>
      <c r="H11" s="81">
        <v>0.67762614</v>
      </c>
      <c r="I11" s="82">
        <v>16388.07385892</v>
      </c>
      <c r="J11" s="82">
        <v>27132.57261411</v>
      </c>
    </row>
    <row r="12" spans="1:10" ht="15">
      <c r="A12" s="57">
        <v>1980</v>
      </c>
      <c r="B12" s="81">
        <v>17.17429666</v>
      </c>
      <c r="C12" s="82">
        <v>6040.81958888</v>
      </c>
      <c r="D12" s="83">
        <v>18233.15441354</v>
      </c>
      <c r="E12" s="81">
        <v>11.59134791</v>
      </c>
      <c r="F12" s="82">
        <v>11333.12575574</v>
      </c>
      <c r="G12" s="83">
        <v>18449.27448609</v>
      </c>
      <c r="H12" s="81">
        <v>0.56202754</v>
      </c>
      <c r="I12" s="82">
        <v>15302.35538089</v>
      </c>
      <c r="J12" s="82">
        <v>24511.1789601</v>
      </c>
    </row>
    <row r="13" spans="1:10" ht="15">
      <c r="A13" s="57">
        <v>1981</v>
      </c>
      <c r="B13" s="81">
        <v>17.51301866</v>
      </c>
      <c r="C13" s="82">
        <v>5571.8205298</v>
      </c>
      <c r="D13" s="83">
        <v>18219.08327815</v>
      </c>
      <c r="E13" s="81">
        <v>11.38820241</v>
      </c>
      <c r="F13" s="82">
        <v>10587.90248344</v>
      </c>
      <c r="G13" s="83">
        <v>18476.50331126</v>
      </c>
      <c r="H13" s="81">
        <v>0.5224547</v>
      </c>
      <c r="I13" s="82">
        <v>13461.62425497</v>
      </c>
      <c r="J13" s="82">
        <v>23095.62913907</v>
      </c>
    </row>
    <row r="14" spans="1:10" ht="15">
      <c r="A14" s="57">
        <v>1982</v>
      </c>
      <c r="B14" s="81">
        <v>17.89366022</v>
      </c>
      <c r="C14" s="82">
        <v>5314.30128866</v>
      </c>
      <c r="D14" s="83">
        <v>18362.98948454</v>
      </c>
      <c r="E14" s="81">
        <v>11.67398654</v>
      </c>
      <c r="F14" s="82">
        <v>10785.89690722</v>
      </c>
      <c r="G14" s="83">
        <v>19522.47340206</v>
      </c>
      <c r="H14" s="81">
        <v>0.69132683</v>
      </c>
      <c r="I14" s="82">
        <v>15347.43247423</v>
      </c>
      <c r="J14" s="82">
        <v>25692.90525773</v>
      </c>
    </row>
    <row r="15" spans="1:10" ht="15">
      <c r="A15" s="57">
        <v>1983</v>
      </c>
      <c r="B15" s="81">
        <v>19.05384704</v>
      </c>
      <c r="C15" s="82">
        <v>5678.04301508</v>
      </c>
      <c r="D15" s="83">
        <v>18843.56713568</v>
      </c>
      <c r="E15" s="81">
        <v>11.91042726</v>
      </c>
      <c r="F15" s="82">
        <v>12933.32020101</v>
      </c>
      <c r="G15" s="83">
        <v>21029.78894472</v>
      </c>
      <c r="H15" s="81">
        <v>0.83048861</v>
      </c>
      <c r="I15" s="82">
        <v>15855.58462312</v>
      </c>
      <c r="J15" s="82">
        <v>27062.70964824</v>
      </c>
    </row>
    <row r="16" spans="1:10" ht="15">
      <c r="A16" s="57">
        <v>1984</v>
      </c>
      <c r="B16" s="81">
        <v>19.157771</v>
      </c>
      <c r="C16" s="82">
        <v>5464.88910318</v>
      </c>
      <c r="D16" s="83">
        <v>18708.8376567</v>
      </c>
      <c r="E16" s="81">
        <v>12.5906679</v>
      </c>
      <c r="F16" s="82">
        <v>12611.28254581</v>
      </c>
      <c r="G16" s="83">
        <v>20440.78712633</v>
      </c>
      <c r="H16" s="81">
        <v>0.97222549</v>
      </c>
      <c r="I16" s="82">
        <v>17092.49161041</v>
      </c>
      <c r="J16" s="82">
        <v>28102.1412729</v>
      </c>
    </row>
    <row r="17" spans="1:10" ht="15">
      <c r="A17" s="57">
        <v>1985</v>
      </c>
      <c r="B17" s="81">
        <v>19.80384498</v>
      </c>
      <c r="C17" s="82">
        <v>5736.7739777</v>
      </c>
      <c r="D17" s="83">
        <v>19146.88828996</v>
      </c>
      <c r="E17" s="81">
        <v>12.194146</v>
      </c>
      <c r="F17" s="82">
        <v>12154.18215613</v>
      </c>
      <c r="G17" s="83">
        <v>20354.20371747</v>
      </c>
      <c r="H17" s="81">
        <v>0.88847829</v>
      </c>
      <c r="I17" s="82">
        <v>14179.87918216</v>
      </c>
      <c r="J17" s="82">
        <v>24636.52723048</v>
      </c>
    </row>
    <row r="18" spans="1:10" ht="15">
      <c r="A18" s="57">
        <v>1986</v>
      </c>
      <c r="B18" s="81">
        <v>21.14862503</v>
      </c>
      <c r="C18" s="82">
        <v>5493.91232877</v>
      </c>
      <c r="D18" s="83">
        <v>19308.31506849</v>
      </c>
      <c r="E18" s="81">
        <v>11.85668783</v>
      </c>
      <c r="F18" s="82">
        <v>12540.45205479</v>
      </c>
      <c r="G18" s="83">
        <v>21565.59643836</v>
      </c>
      <c r="H18" s="81">
        <v>0.99759359</v>
      </c>
      <c r="I18" s="82">
        <v>14451.37808219</v>
      </c>
      <c r="J18" s="82">
        <v>26370.77917808</v>
      </c>
    </row>
    <row r="19" spans="1:10" ht="15">
      <c r="A19" s="57">
        <v>1987</v>
      </c>
      <c r="B19" s="81">
        <v>21.57820482</v>
      </c>
      <c r="C19" s="82">
        <v>5968.5922467</v>
      </c>
      <c r="D19" s="83">
        <v>19588.04405286</v>
      </c>
      <c r="E19" s="81">
        <v>12.26229315</v>
      </c>
      <c r="F19" s="82">
        <v>13442.7753304</v>
      </c>
      <c r="G19" s="83">
        <v>21076.35132159</v>
      </c>
      <c r="H19" s="81">
        <v>1.24283357</v>
      </c>
      <c r="I19" s="82">
        <v>19380.64123348</v>
      </c>
      <c r="J19" s="82">
        <v>30422.92096916</v>
      </c>
    </row>
    <row r="20" spans="1:10" ht="15">
      <c r="A20" s="57">
        <v>1988</v>
      </c>
      <c r="B20" s="81">
        <v>22.98341675</v>
      </c>
      <c r="C20" s="82">
        <v>5763.14237288</v>
      </c>
      <c r="D20" s="83">
        <v>19249.26495763</v>
      </c>
      <c r="E20" s="81">
        <v>11.95689687</v>
      </c>
      <c r="F20" s="82">
        <v>13299.55932203</v>
      </c>
      <c r="G20" s="83">
        <v>21718.91923729</v>
      </c>
      <c r="H20" s="81">
        <v>1.1619949</v>
      </c>
      <c r="I20" s="82">
        <v>17318.98169492</v>
      </c>
      <c r="J20" s="82">
        <v>28614.37131356</v>
      </c>
    </row>
    <row r="21" spans="1:10" ht="15">
      <c r="A21" s="57">
        <v>1989</v>
      </c>
      <c r="B21" s="81">
        <v>23.03312804</v>
      </c>
      <c r="C21" s="82">
        <v>5989.20749396</v>
      </c>
      <c r="D21" s="83">
        <v>19218.15495568</v>
      </c>
      <c r="E21" s="81">
        <v>12.58190021</v>
      </c>
      <c r="F21" s="82">
        <v>12645.83400483</v>
      </c>
      <c r="G21" s="83">
        <v>21076.39000806</v>
      </c>
      <c r="H21" s="81">
        <v>1.30991902</v>
      </c>
      <c r="I21" s="82">
        <v>18336.45930701</v>
      </c>
      <c r="J21" s="82">
        <v>30181.39049154</v>
      </c>
    </row>
    <row r="22" spans="1:10" ht="15">
      <c r="A22" s="57">
        <v>1990</v>
      </c>
      <c r="B22" s="81">
        <v>24.03040351</v>
      </c>
      <c r="C22" s="82">
        <v>6040.60046189</v>
      </c>
      <c r="D22" s="83">
        <v>19380.25981524</v>
      </c>
      <c r="E22" s="81">
        <v>12.33972157</v>
      </c>
      <c r="F22" s="82">
        <v>14094.73441109</v>
      </c>
      <c r="G22" s="83">
        <v>22148.86836028</v>
      </c>
      <c r="H22" s="81">
        <v>1.51417129</v>
      </c>
      <c r="I22" s="82">
        <v>15940.47344111</v>
      </c>
      <c r="J22" s="82">
        <v>27202.8374134</v>
      </c>
    </row>
    <row r="23" spans="1:10" ht="15">
      <c r="A23" s="57">
        <v>1991</v>
      </c>
      <c r="B23" s="81">
        <v>25.50613779</v>
      </c>
      <c r="C23" s="82">
        <v>6205.59176471</v>
      </c>
      <c r="D23" s="83">
        <v>19232.20588235</v>
      </c>
      <c r="E23" s="81">
        <v>12.40418344</v>
      </c>
      <c r="F23" s="82">
        <v>13462.54411765</v>
      </c>
      <c r="G23" s="83">
        <v>21431.08808824</v>
      </c>
      <c r="H23" s="81">
        <v>1.32742117</v>
      </c>
      <c r="I23" s="82">
        <v>16570.14805147</v>
      </c>
      <c r="J23" s="82">
        <v>28636.75455882</v>
      </c>
    </row>
    <row r="24" spans="1:10" ht="15">
      <c r="A24" s="57">
        <v>1992</v>
      </c>
      <c r="B24" s="81">
        <v>25.82050677</v>
      </c>
      <c r="C24" s="82">
        <v>6218.68758916</v>
      </c>
      <c r="D24" s="83">
        <v>19450.50010699</v>
      </c>
      <c r="E24" s="81">
        <v>12.02128097</v>
      </c>
      <c r="F24" s="82">
        <v>13992.04707561</v>
      </c>
      <c r="G24" s="83">
        <v>22387.27532097</v>
      </c>
      <c r="H24" s="81">
        <v>1.1554378</v>
      </c>
      <c r="I24" s="82">
        <v>14458.44864479</v>
      </c>
      <c r="J24" s="82">
        <v>27984.09415121</v>
      </c>
    </row>
    <row r="25" spans="1:10" ht="15">
      <c r="A25" s="57">
        <v>1993</v>
      </c>
      <c r="B25" s="81">
        <v>25.5038512</v>
      </c>
      <c r="C25" s="82">
        <v>6049.88725762</v>
      </c>
      <c r="D25" s="83">
        <v>19609.30273546</v>
      </c>
      <c r="E25" s="81">
        <v>11.85019561</v>
      </c>
      <c r="F25" s="82">
        <v>14824.33701524</v>
      </c>
      <c r="G25" s="83">
        <v>23020.66630886</v>
      </c>
      <c r="H25" s="81">
        <v>1.26011684</v>
      </c>
      <c r="I25" s="82">
        <v>16603.98199446</v>
      </c>
      <c r="J25" s="82">
        <v>28454.69677978</v>
      </c>
    </row>
    <row r="26" spans="1:10" ht="15">
      <c r="A26" s="57">
        <v>1994</v>
      </c>
      <c r="B26" s="81">
        <v>24.63936271</v>
      </c>
      <c r="C26" s="82">
        <v>6167.82040541</v>
      </c>
      <c r="D26" s="83">
        <v>20068.98010135</v>
      </c>
      <c r="E26" s="81">
        <v>11.15473446</v>
      </c>
      <c r="F26" s="82">
        <v>14727.36486486</v>
      </c>
      <c r="G26" s="83">
        <v>23700.74827703</v>
      </c>
      <c r="H26" s="81">
        <v>1.18337149</v>
      </c>
      <c r="I26" s="82">
        <v>19899.61540541</v>
      </c>
      <c r="J26" s="82">
        <v>30338.37162162</v>
      </c>
    </row>
    <row r="27" spans="1:10" ht="15">
      <c r="A27" s="57">
        <v>1995</v>
      </c>
      <c r="B27" s="81">
        <v>24.65731155</v>
      </c>
      <c r="C27" s="82">
        <v>6564.67701639</v>
      </c>
      <c r="D27" s="83">
        <v>20325.77222951</v>
      </c>
      <c r="E27" s="81">
        <v>11.07494267</v>
      </c>
      <c r="F27" s="82">
        <v>14578.64262295</v>
      </c>
      <c r="G27" s="83">
        <v>23893.25183607</v>
      </c>
      <c r="H27" s="81">
        <v>1.25895332</v>
      </c>
      <c r="I27" s="82">
        <v>16742.57055738</v>
      </c>
      <c r="J27" s="82">
        <v>28471.23147541</v>
      </c>
    </row>
    <row r="28" spans="1:10" ht="15">
      <c r="A28" s="57">
        <v>1996</v>
      </c>
      <c r="B28" s="81">
        <v>25.05963076</v>
      </c>
      <c r="C28" s="82">
        <v>7010.48883216</v>
      </c>
      <c r="D28" s="83">
        <v>20605.82967454</v>
      </c>
      <c r="E28" s="81">
        <v>10.50789167</v>
      </c>
      <c r="F28" s="82">
        <v>16591.49023612</v>
      </c>
      <c r="G28" s="83">
        <v>25070.84339502</v>
      </c>
      <c r="H28" s="81">
        <v>0.99546061</v>
      </c>
      <c r="I28" s="82">
        <v>18462.3448947</v>
      </c>
      <c r="J28" s="82">
        <v>32189.82788768</v>
      </c>
    </row>
    <row r="29" spans="1:10" ht="15">
      <c r="A29" s="57">
        <v>1997</v>
      </c>
      <c r="B29" s="81">
        <v>23.69716111</v>
      </c>
      <c r="C29" s="82">
        <v>6608.2963194</v>
      </c>
      <c r="D29" s="83">
        <v>20908.59516532</v>
      </c>
      <c r="E29" s="81">
        <v>11.84098213</v>
      </c>
      <c r="F29" s="82">
        <v>15228.99563319</v>
      </c>
      <c r="G29" s="83">
        <v>25190.3904554</v>
      </c>
      <c r="H29" s="81">
        <v>1.28526879</v>
      </c>
      <c r="I29" s="82">
        <v>21750.2691204</v>
      </c>
      <c r="J29" s="82">
        <v>33821.96762321</v>
      </c>
    </row>
    <row r="30" spans="1:10" ht="15">
      <c r="A30" s="57">
        <v>1998</v>
      </c>
      <c r="B30" s="81">
        <v>25.01970342</v>
      </c>
      <c r="C30" s="82">
        <v>6819.76380368</v>
      </c>
      <c r="D30" s="83">
        <v>20860.45398773</v>
      </c>
      <c r="E30" s="81">
        <v>10.71262393</v>
      </c>
      <c r="F30" s="82">
        <v>16741.85153374</v>
      </c>
      <c r="G30" s="83">
        <v>25943.18383436</v>
      </c>
      <c r="H30" s="81">
        <v>1.45336876</v>
      </c>
      <c r="I30" s="82">
        <v>23459.98748466</v>
      </c>
      <c r="J30" s="82">
        <v>34142.94690184</v>
      </c>
    </row>
    <row r="31" spans="1:10" ht="15">
      <c r="A31" s="57">
        <v>1999</v>
      </c>
      <c r="B31" s="81">
        <v>26.39738297</v>
      </c>
      <c r="C31" s="82">
        <v>7081.89530686</v>
      </c>
      <c r="D31" s="83">
        <v>21395.19259928</v>
      </c>
      <c r="E31" s="81">
        <v>10.80797105</v>
      </c>
      <c r="F31" s="82">
        <v>16146.72129964</v>
      </c>
      <c r="G31" s="83">
        <v>25510.56064982</v>
      </c>
      <c r="H31" s="81">
        <v>0.99155179</v>
      </c>
      <c r="I31" s="82">
        <v>19042.42960289</v>
      </c>
      <c r="J31" s="82">
        <v>31252.14169675</v>
      </c>
    </row>
    <row r="32" spans="1:10" ht="15">
      <c r="A32" s="57">
        <v>2000</v>
      </c>
      <c r="B32" s="81">
        <v>24.00247044</v>
      </c>
      <c r="C32" s="82">
        <v>7585.78886311</v>
      </c>
      <c r="D32" s="83">
        <v>21778.79982599</v>
      </c>
      <c r="E32" s="81">
        <v>11.33676492</v>
      </c>
      <c r="F32" s="82">
        <v>15217.0924594</v>
      </c>
      <c r="G32" s="83">
        <v>25285.96287703</v>
      </c>
      <c r="H32" s="81">
        <v>0.97704587</v>
      </c>
      <c r="I32" s="82">
        <v>18205.89327146</v>
      </c>
      <c r="J32" s="82">
        <v>31367.23694896</v>
      </c>
    </row>
    <row r="33" spans="1:10" ht="15">
      <c r="A33" s="57">
        <v>2001</v>
      </c>
      <c r="B33" s="81">
        <v>24.12402611</v>
      </c>
      <c r="C33" s="82">
        <v>7347.13483146</v>
      </c>
      <c r="D33" s="83">
        <v>21424.24516854</v>
      </c>
      <c r="E33" s="81">
        <v>11.0903152</v>
      </c>
      <c r="F33" s="82">
        <v>14694.26966292</v>
      </c>
      <c r="G33" s="83">
        <v>24495.34752809</v>
      </c>
      <c r="H33" s="81">
        <v>1.06173112</v>
      </c>
      <c r="I33" s="82">
        <v>18814.7877809</v>
      </c>
      <c r="J33" s="82">
        <v>31225.32303371</v>
      </c>
    </row>
    <row r="34" spans="1:10" ht="15">
      <c r="A34" s="57">
        <v>2002</v>
      </c>
      <c r="B34" s="81">
        <v>24.46118152</v>
      </c>
      <c r="C34" s="82">
        <v>7269.53863257</v>
      </c>
      <c r="D34" s="83">
        <v>21081.66203446</v>
      </c>
      <c r="E34" s="81">
        <v>11.07607205</v>
      </c>
      <c r="F34" s="82">
        <v>15992.98499166</v>
      </c>
      <c r="G34" s="83">
        <v>26301.19077265</v>
      </c>
      <c r="H34" s="81">
        <v>0.86289054</v>
      </c>
      <c r="I34" s="82">
        <v>18740.87059477</v>
      </c>
      <c r="J34" s="82">
        <v>32465.75953307</v>
      </c>
    </row>
    <row r="35" spans="1:10" ht="15">
      <c r="A35" s="57">
        <v>2003</v>
      </c>
      <c r="B35" s="81">
        <v>25.32030182</v>
      </c>
      <c r="C35" s="82">
        <v>7560.5497006</v>
      </c>
      <c r="D35" s="83">
        <v>21908.03353293</v>
      </c>
      <c r="E35" s="81">
        <v>11.12423728</v>
      </c>
      <c r="F35" s="82">
        <v>16673.07664671</v>
      </c>
      <c r="G35" s="83">
        <v>26492.77365269</v>
      </c>
      <c r="H35" s="81">
        <v>1.22954384</v>
      </c>
      <c r="I35" s="82">
        <v>20987.28862275</v>
      </c>
      <c r="J35" s="82">
        <v>35235.10419162</v>
      </c>
    </row>
    <row r="36" spans="1:10" ht="15">
      <c r="A36" s="57">
        <v>2004</v>
      </c>
      <c r="B36" s="81">
        <v>25.35385381</v>
      </c>
      <c r="C36" s="82">
        <v>7569.60158144</v>
      </c>
      <c r="D36" s="83">
        <v>21830.96995256</v>
      </c>
      <c r="E36" s="81">
        <v>11.3098336</v>
      </c>
      <c r="F36" s="82">
        <v>17234.97627833</v>
      </c>
      <c r="G36" s="83">
        <v>26715.36222984</v>
      </c>
      <c r="H36" s="81">
        <v>0.93116283</v>
      </c>
      <c r="I36" s="82">
        <v>17694.57564576</v>
      </c>
      <c r="J36" s="82">
        <v>32401.75540327</v>
      </c>
    </row>
    <row r="37" spans="1:10" ht="15">
      <c r="A37" s="57">
        <v>2005</v>
      </c>
      <c r="B37" s="81">
        <v>25.28354136</v>
      </c>
      <c r="C37" s="82">
        <v>7396.24164524</v>
      </c>
      <c r="D37" s="83">
        <v>22096.8322365</v>
      </c>
      <c r="E37" s="81">
        <v>11.74452055</v>
      </c>
      <c r="F37" s="82">
        <v>16137.25449871</v>
      </c>
      <c r="G37" s="83">
        <v>26656.72727506</v>
      </c>
      <c r="H37" s="81">
        <v>0.96054476</v>
      </c>
      <c r="I37" s="82">
        <v>20731.88946015</v>
      </c>
      <c r="J37" s="82">
        <v>32128.82544987</v>
      </c>
    </row>
    <row r="38" spans="1:10" ht="15">
      <c r="A38" s="57">
        <v>2006</v>
      </c>
      <c r="B38" s="81">
        <v>25.45931587</v>
      </c>
      <c r="C38" s="82">
        <v>7734.58846723</v>
      </c>
      <c r="D38" s="83">
        <v>21766.42104485</v>
      </c>
      <c r="E38" s="81">
        <v>11.45456081</v>
      </c>
      <c r="F38" s="82">
        <v>15469.17693445</v>
      </c>
      <c r="G38" s="83">
        <v>25781.96155742</v>
      </c>
      <c r="H38" s="81">
        <v>0.90048083</v>
      </c>
      <c r="I38" s="82">
        <v>18202.06485954</v>
      </c>
      <c r="J38" s="82">
        <v>33110.48413011</v>
      </c>
    </row>
    <row r="39" spans="1:10" ht="15">
      <c r="A39" s="57">
        <v>2007</v>
      </c>
      <c r="B39" s="81">
        <v>24.74316986</v>
      </c>
      <c r="C39" s="82">
        <v>7532.19551528</v>
      </c>
      <c r="D39" s="83">
        <v>22320.40604362</v>
      </c>
      <c r="E39" s="81">
        <v>10.83832732</v>
      </c>
      <c r="F39" s="82">
        <v>16558.27647443</v>
      </c>
      <c r="G39" s="83">
        <v>26469.39040662</v>
      </c>
      <c r="H39" s="81">
        <v>0.73540808</v>
      </c>
      <c r="I39" s="82">
        <v>21855.92065351</v>
      </c>
      <c r="J39" s="82">
        <v>34397.02618645</v>
      </c>
    </row>
    <row r="40" spans="1:10" ht="15">
      <c r="A40" s="57">
        <v>2008</v>
      </c>
      <c r="B40" s="81">
        <v>25.10575078</v>
      </c>
      <c r="C40" s="82">
        <v>7303.51840596</v>
      </c>
      <c r="D40" s="83">
        <v>22369.76443571</v>
      </c>
      <c r="E40" s="81">
        <v>11.71598374</v>
      </c>
      <c r="F40" s="82">
        <v>16933.96247972</v>
      </c>
      <c r="G40" s="83">
        <v>27426.04640907</v>
      </c>
      <c r="H40" s="81">
        <v>0.9617005</v>
      </c>
      <c r="I40" s="82">
        <v>16973.80709732</v>
      </c>
      <c r="J40" s="82">
        <v>30545.8799671</v>
      </c>
    </row>
    <row r="41" spans="1:10" ht="15">
      <c r="A41" s="57">
        <v>2009</v>
      </c>
      <c r="B41" s="81">
        <v>24.84348549</v>
      </c>
      <c r="C41" s="82">
        <v>7930.66682739</v>
      </c>
      <c r="D41" s="83">
        <v>23476.71403337</v>
      </c>
      <c r="E41" s="81">
        <v>11.62477047</v>
      </c>
      <c r="F41" s="82">
        <v>18747.41730144</v>
      </c>
      <c r="G41" s="83">
        <v>29302.43960166</v>
      </c>
      <c r="H41" s="81">
        <v>1.0263425</v>
      </c>
      <c r="I41" s="82">
        <v>22979.53155643</v>
      </c>
      <c r="J41" s="82">
        <v>33546.68025852</v>
      </c>
    </row>
    <row r="42" spans="1:10" ht="15">
      <c r="A42" s="61">
        <v>2010</v>
      </c>
      <c r="B42" s="84">
        <v>23.24044013</v>
      </c>
      <c r="C42" s="85">
        <v>7992</v>
      </c>
      <c r="D42" s="86">
        <v>23357</v>
      </c>
      <c r="E42" s="84">
        <v>12.71319802</v>
      </c>
      <c r="F42" s="85">
        <v>18000</v>
      </c>
      <c r="G42" s="86">
        <v>28869</v>
      </c>
      <c r="H42" s="84">
        <v>0.99319555</v>
      </c>
      <c r="I42" s="85">
        <v>19200</v>
      </c>
      <c r="J42" s="85">
        <v>33017</v>
      </c>
    </row>
    <row r="43" spans="1:10" ht="15">
      <c r="A43" s="150" t="s">
        <v>139</v>
      </c>
      <c r="B43" s="150"/>
      <c r="C43" s="150"/>
      <c r="D43" s="150"/>
      <c r="E43" s="150"/>
      <c r="F43" s="150"/>
      <c r="G43" s="150"/>
      <c r="H43" s="150"/>
      <c r="I43" s="150"/>
      <c r="J43" s="150"/>
    </row>
    <row r="44" spans="1:10" ht="15">
      <c r="A44" s="145" t="s">
        <v>210</v>
      </c>
      <c r="B44" s="145"/>
      <c r="C44" s="145"/>
      <c r="D44" s="145"/>
      <c r="E44" s="145"/>
      <c r="F44" s="145"/>
      <c r="G44" s="145"/>
      <c r="H44" s="145"/>
      <c r="I44" s="145"/>
      <c r="J44" s="145"/>
    </row>
    <row r="45" spans="1:10" ht="30" customHeight="1">
      <c r="A45" s="154" t="s">
        <v>209</v>
      </c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 ht="15">
      <c r="A46" s="145" t="s">
        <v>102</v>
      </c>
      <c r="B46" s="145"/>
      <c r="C46" s="145"/>
      <c r="D46" s="145"/>
      <c r="E46" s="145"/>
      <c r="F46" s="145"/>
      <c r="G46" s="145"/>
      <c r="H46" s="145"/>
      <c r="I46" s="145"/>
      <c r="J46" s="145"/>
    </row>
    <row r="52" ht="17.25">
      <c r="A52" s="87"/>
    </row>
  </sheetData>
  <mergeCells count="8">
    <mergeCell ref="A45:J45"/>
    <mergeCell ref="A44:J44"/>
    <mergeCell ref="A46:J46"/>
    <mergeCell ref="A3:J3"/>
    <mergeCell ref="C5:D5"/>
    <mergeCell ref="F5:G5"/>
    <mergeCell ref="I5:J5"/>
    <mergeCell ref="A43:J43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view="pageBreakPreview" zoomScaleSheetLayoutView="100" workbookViewId="0" topLeftCell="A7"/>
  </sheetViews>
  <sheetFormatPr defaultColWidth="9.140625" defaultRowHeight="15"/>
  <cols>
    <col min="1" max="1" width="9.57421875" style="35" customWidth="1"/>
    <col min="2" max="2" width="13.00390625" style="35" customWidth="1"/>
    <col min="3" max="3" width="9.57421875" style="35" customWidth="1"/>
    <col min="4" max="4" width="14.00390625" style="35" bestFit="1" customWidth="1"/>
    <col min="5" max="5" width="13.00390625" style="35" customWidth="1"/>
    <col min="6" max="6" width="10.421875" style="35" bestFit="1" customWidth="1"/>
    <col min="7" max="7" width="14.00390625" style="35" bestFit="1" customWidth="1"/>
    <col min="8" max="8" width="13.00390625" style="35" customWidth="1"/>
    <col min="9" max="9" width="10.421875" style="35" bestFit="1" customWidth="1"/>
    <col min="10" max="10" width="14.00390625" style="35" bestFit="1" customWidth="1"/>
    <col min="11" max="16384" width="9.140625" style="35" customWidth="1"/>
  </cols>
  <sheetData>
    <row r="1" spans="1:10" ht="15">
      <c r="A1" s="18" t="s">
        <v>95</v>
      </c>
      <c r="B1" s="18"/>
      <c r="C1" s="18"/>
      <c r="D1" s="19"/>
      <c r="E1" s="48"/>
      <c r="F1" s="48"/>
      <c r="G1" s="82"/>
      <c r="H1" s="48"/>
      <c r="I1" s="48"/>
      <c r="J1" s="107"/>
    </row>
    <row r="2" spans="1:10" ht="17.25">
      <c r="A2" s="18" t="s">
        <v>211</v>
      </c>
      <c r="B2" s="18"/>
      <c r="C2" s="18"/>
      <c r="D2" s="19"/>
      <c r="E2" s="48"/>
      <c r="F2" s="48"/>
      <c r="G2" s="82"/>
      <c r="H2" s="48"/>
      <c r="I2" s="48"/>
      <c r="J2" s="107"/>
    </row>
    <row r="3" spans="1:10" ht="15">
      <c r="A3" s="155" t="s">
        <v>207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30">
      <c r="A4" s="55"/>
      <c r="B4" s="70" t="s">
        <v>15</v>
      </c>
      <c r="C4" s="71"/>
      <c r="D4" s="72"/>
      <c r="E4" s="70" t="s">
        <v>9</v>
      </c>
      <c r="F4" s="71"/>
      <c r="G4" s="73"/>
      <c r="H4" s="71" t="s">
        <v>16</v>
      </c>
      <c r="I4" s="71"/>
      <c r="J4" s="74"/>
    </row>
    <row r="5" spans="1:10" ht="15">
      <c r="A5" s="57"/>
      <c r="B5" s="75"/>
      <c r="C5" s="152" t="s">
        <v>35</v>
      </c>
      <c r="D5" s="156"/>
      <c r="E5" s="75"/>
      <c r="F5" s="152" t="s">
        <v>35</v>
      </c>
      <c r="G5" s="156"/>
      <c r="H5" s="76"/>
      <c r="I5" s="152" t="s">
        <v>35</v>
      </c>
      <c r="J5" s="169"/>
    </row>
    <row r="6" spans="1:10" ht="45">
      <c r="A6" s="77" t="s">
        <v>0</v>
      </c>
      <c r="B6" s="78" t="s">
        <v>11</v>
      </c>
      <c r="C6" s="79" t="s">
        <v>12</v>
      </c>
      <c r="D6" s="80" t="s">
        <v>13</v>
      </c>
      <c r="E6" s="78" t="s">
        <v>11</v>
      </c>
      <c r="F6" s="79" t="s">
        <v>12</v>
      </c>
      <c r="G6" s="80" t="s">
        <v>13</v>
      </c>
      <c r="H6" s="78" t="s">
        <v>11</v>
      </c>
      <c r="I6" s="79" t="s">
        <v>12</v>
      </c>
      <c r="J6" s="105" t="s">
        <v>13</v>
      </c>
    </row>
    <row r="7" spans="1:10" ht="15">
      <c r="A7" s="57">
        <v>1975</v>
      </c>
      <c r="B7" s="29">
        <f>17.86242827/100</f>
        <v>0.1786242827</v>
      </c>
      <c r="C7" s="12">
        <v>6978.13320896</v>
      </c>
      <c r="D7" s="13">
        <v>22479.6738806</v>
      </c>
      <c r="E7" s="29">
        <f>12.35479826/100</f>
        <v>0.12354798260000001</v>
      </c>
      <c r="F7" s="12">
        <v>12927.43908582</v>
      </c>
      <c r="G7" s="13">
        <v>21153.99123134</v>
      </c>
      <c r="H7" s="29">
        <f>1.18949196/100</f>
        <v>0.0118949196</v>
      </c>
      <c r="I7" s="12">
        <v>21959.16044776</v>
      </c>
      <c r="J7" s="12">
        <v>31454.46408582</v>
      </c>
    </row>
    <row r="8" spans="1:10" ht="15">
      <c r="A8" s="57">
        <v>1976</v>
      </c>
      <c r="B8" s="81">
        <v>18.50778512</v>
      </c>
      <c r="C8" s="82">
        <v>6907.3415493</v>
      </c>
      <c r="D8" s="83">
        <v>22141.86707746</v>
      </c>
      <c r="E8" s="81">
        <v>12.39401897</v>
      </c>
      <c r="F8" s="82">
        <v>13400.24260563</v>
      </c>
      <c r="G8" s="83">
        <v>21926.97200704</v>
      </c>
      <c r="H8" s="81">
        <v>1.27095776</v>
      </c>
      <c r="I8" s="82">
        <v>22521.77086268</v>
      </c>
      <c r="J8" s="82">
        <v>35323.3772007</v>
      </c>
    </row>
    <row r="9" spans="1:10" ht="15">
      <c r="A9" s="57">
        <v>1977</v>
      </c>
      <c r="B9" s="81">
        <v>18.75138365</v>
      </c>
      <c r="C9" s="82">
        <v>6463.54200988</v>
      </c>
      <c r="D9" s="83">
        <v>22263.31136738</v>
      </c>
      <c r="E9" s="81">
        <v>12.21613969</v>
      </c>
      <c r="F9" s="82">
        <v>13530.34794069</v>
      </c>
      <c r="G9" s="83">
        <v>21993.99711697</v>
      </c>
      <c r="H9" s="81">
        <v>1.64060834</v>
      </c>
      <c r="I9" s="82">
        <v>18469.57129325</v>
      </c>
      <c r="J9" s="82">
        <v>32576.25172982</v>
      </c>
    </row>
    <row r="10" spans="1:10" ht="15">
      <c r="A10" s="57">
        <v>1978</v>
      </c>
      <c r="B10" s="81">
        <v>19.57667135</v>
      </c>
      <c r="C10" s="82">
        <v>7140.69386503</v>
      </c>
      <c r="D10" s="83">
        <v>22518.59263804</v>
      </c>
      <c r="E10" s="81">
        <v>12.75448094</v>
      </c>
      <c r="F10" s="82">
        <v>12636.62116564</v>
      </c>
      <c r="G10" s="83">
        <v>21923.53481595</v>
      </c>
      <c r="H10" s="81">
        <v>1.51300732</v>
      </c>
      <c r="I10" s="82">
        <v>18560.45521472</v>
      </c>
      <c r="J10" s="82">
        <v>33560.59256135</v>
      </c>
    </row>
    <row r="11" spans="1:10" ht="15">
      <c r="A11" s="57">
        <v>1979</v>
      </c>
      <c r="B11" s="81">
        <v>19.94116178</v>
      </c>
      <c r="C11" s="82">
        <v>6222.4033195</v>
      </c>
      <c r="D11" s="83">
        <v>22113.0466805</v>
      </c>
      <c r="E11" s="81">
        <v>13.09496312</v>
      </c>
      <c r="F11" s="82">
        <v>11944.36141079</v>
      </c>
      <c r="G11" s="83">
        <v>20714.21182573</v>
      </c>
      <c r="H11" s="81">
        <v>1.64310289</v>
      </c>
      <c r="I11" s="82">
        <v>19595.74688797</v>
      </c>
      <c r="J11" s="82">
        <v>34367.9253112</v>
      </c>
    </row>
    <row r="12" spans="1:10" ht="15">
      <c r="A12" s="57">
        <v>1980</v>
      </c>
      <c r="B12" s="81">
        <v>20.20923609</v>
      </c>
      <c r="C12" s="82">
        <v>6325.46553809</v>
      </c>
      <c r="D12" s="83">
        <v>22139.12938331</v>
      </c>
      <c r="E12" s="81">
        <v>13.128093</v>
      </c>
      <c r="F12" s="82">
        <v>11923.5025393</v>
      </c>
      <c r="G12" s="83">
        <v>20958.3758162</v>
      </c>
      <c r="H12" s="81">
        <v>1.50367266</v>
      </c>
      <c r="I12" s="82">
        <v>20813.41723096</v>
      </c>
      <c r="J12" s="82">
        <v>36134.22188634</v>
      </c>
    </row>
    <row r="13" spans="1:10" ht="15">
      <c r="A13" s="57">
        <v>1981</v>
      </c>
      <c r="B13" s="81">
        <v>21.10414011</v>
      </c>
      <c r="C13" s="82">
        <v>5773.90728477</v>
      </c>
      <c r="D13" s="83">
        <v>22224.73145695</v>
      </c>
      <c r="E13" s="81">
        <v>13.08079268</v>
      </c>
      <c r="F13" s="82">
        <v>11980.85761589</v>
      </c>
      <c r="G13" s="83">
        <v>21478.93509934</v>
      </c>
      <c r="H13" s="81">
        <v>1.26905936</v>
      </c>
      <c r="I13" s="82">
        <v>16513.37483444</v>
      </c>
      <c r="J13" s="82">
        <v>32471.01109272</v>
      </c>
    </row>
    <row r="14" spans="1:10" ht="15">
      <c r="A14" s="57">
        <v>1982</v>
      </c>
      <c r="B14" s="81">
        <v>21.26249348</v>
      </c>
      <c r="C14" s="82">
        <v>5473.84268041</v>
      </c>
      <c r="D14" s="83">
        <v>22189.73582474</v>
      </c>
      <c r="E14" s="81">
        <v>13.16208862</v>
      </c>
      <c r="F14" s="82">
        <v>12161.09876289</v>
      </c>
      <c r="G14" s="83">
        <v>22951.48979381</v>
      </c>
      <c r="H14" s="81">
        <v>1.49597173</v>
      </c>
      <c r="I14" s="82">
        <v>16068.7393299</v>
      </c>
      <c r="J14" s="82">
        <v>33773.33969072</v>
      </c>
    </row>
    <row r="15" spans="1:10" ht="15">
      <c r="A15" s="57">
        <v>1983</v>
      </c>
      <c r="B15" s="81">
        <v>22.36714546</v>
      </c>
      <c r="C15" s="82">
        <v>5914.6281407</v>
      </c>
      <c r="D15" s="83">
        <v>22418.63125628</v>
      </c>
      <c r="E15" s="81">
        <v>13.45005764</v>
      </c>
      <c r="F15" s="82">
        <v>13158.95231156</v>
      </c>
      <c r="G15" s="83">
        <v>24096.63316583</v>
      </c>
      <c r="H15" s="81">
        <v>1.92685456</v>
      </c>
      <c r="I15" s="82">
        <v>18793.18326633</v>
      </c>
      <c r="J15" s="82">
        <v>38922.63437186</v>
      </c>
    </row>
    <row r="16" spans="1:10" ht="15">
      <c r="A16" s="57">
        <v>1984</v>
      </c>
      <c r="B16" s="81">
        <v>22.30129882</v>
      </c>
      <c r="C16" s="82">
        <v>5885.26518804</v>
      </c>
      <c r="D16" s="83">
        <v>23021.89628737</v>
      </c>
      <c r="E16" s="81">
        <v>14.15031115</v>
      </c>
      <c r="F16" s="82">
        <v>13128.34513018</v>
      </c>
      <c r="G16" s="83">
        <v>23223.6768081</v>
      </c>
      <c r="H16" s="81">
        <v>2.12911352</v>
      </c>
      <c r="I16" s="82">
        <v>18454.51012536</v>
      </c>
      <c r="J16" s="82">
        <v>34401.47690453</v>
      </c>
    </row>
    <row r="17" spans="1:10" ht="15">
      <c r="A17" s="57">
        <v>1985</v>
      </c>
      <c r="B17" s="81">
        <v>23.11298009</v>
      </c>
      <c r="C17" s="82">
        <v>6004.16598513</v>
      </c>
      <c r="D17" s="83">
        <v>22934.94172862</v>
      </c>
      <c r="E17" s="81">
        <v>14.03388772</v>
      </c>
      <c r="F17" s="82">
        <v>12707.19744424</v>
      </c>
      <c r="G17" s="83">
        <v>22995.71263941</v>
      </c>
      <c r="H17" s="81">
        <v>1.95751017</v>
      </c>
      <c r="I17" s="82">
        <v>16701.87197955</v>
      </c>
      <c r="J17" s="82">
        <v>33353.10153346</v>
      </c>
    </row>
    <row r="18" spans="1:10" ht="15">
      <c r="A18" s="57">
        <v>1986</v>
      </c>
      <c r="B18" s="81">
        <v>24.62995653</v>
      </c>
      <c r="C18" s="82">
        <v>5971.64383562</v>
      </c>
      <c r="D18" s="83">
        <v>23239.64726027</v>
      </c>
      <c r="E18" s="81">
        <v>13.43676477</v>
      </c>
      <c r="F18" s="82">
        <v>13137.61643836</v>
      </c>
      <c r="G18" s="83">
        <v>23886.57534247</v>
      </c>
      <c r="H18" s="81">
        <v>2.16809548</v>
      </c>
      <c r="I18" s="82">
        <v>17867.15835616</v>
      </c>
      <c r="J18" s="82">
        <v>36385.22589041</v>
      </c>
    </row>
    <row r="19" spans="1:10" ht="15">
      <c r="A19" s="57">
        <v>1987</v>
      </c>
      <c r="B19" s="81">
        <v>25.05935742</v>
      </c>
      <c r="C19" s="82">
        <v>6521.66643172</v>
      </c>
      <c r="D19" s="83">
        <v>23044.75770925</v>
      </c>
      <c r="E19" s="81">
        <v>13.81031542</v>
      </c>
      <c r="F19" s="82">
        <v>13849.89938326</v>
      </c>
      <c r="G19" s="83">
        <v>24348.7069163</v>
      </c>
      <c r="H19" s="81">
        <v>2.67782468</v>
      </c>
      <c r="I19" s="82">
        <v>20832.46096916</v>
      </c>
      <c r="J19" s="82">
        <v>37539.91030837</v>
      </c>
    </row>
    <row r="20" spans="1:10" ht="15">
      <c r="A20" s="57">
        <v>1988</v>
      </c>
      <c r="B20" s="81">
        <v>26.76433814</v>
      </c>
      <c r="C20" s="82">
        <v>6369.01118644</v>
      </c>
      <c r="D20" s="83">
        <v>23131.99741525</v>
      </c>
      <c r="E20" s="81">
        <v>13.20852368</v>
      </c>
      <c r="F20" s="82">
        <v>14027.34076271</v>
      </c>
      <c r="G20" s="83">
        <v>24400.9970339</v>
      </c>
      <c r="H20" s="81">
        <v>2.50012695</v>
      </c>
      <c r="I20" s="82">
        <v>20592.15101695</v>
      </c>
      <c r="J20" s="82">
        <v>37299.72241525</v>
      </c>
    </row>
    <row r="21" spans="1:10" ht="15">
      <c r="A21" s="57">
        <v>1989</v>
      </c>
      <c r="B21" s="81">
        <v>26.87347086</v>
      </c>
      <c r="C21" s="82">
        <v>6322.91700242</v>
      </c>
      <c r="D21" s="83">
        <v>22616.72284448</v>
      </c>
      <c r="E21" s="81">
        <v>13.80438077</v>
      </c>
      <c r="F21" s="82">
        <v>13699.65350524</v>
      </c>
      <c r="G21" s="83">
        <v>24160.56841257</v>
      </c>
      <c r="H21" s="81">
        <v>2.84204543</v>
      </c>
      <c r="I21" s="82">
        <v>20725.11684126</v>
      </c>
      <c r="J21" s="82">
        <v>37816.31277196</v>
      </c>
    </row>
    <row r="22" spans="1:10" ht="15">
      <c r="A22" s="57">
        <v>1990</v>
      </c>
      <c r="B22" s="81">
        <v>27.41129085</v>
      </c>
      <c r="C22" s="82">
        <v>6711.77829099</v>
      </c>
      <c r="D22" s="83">
        <v>23318.39572748</v>
      </c>
      <c r="E22" s="81">
        <v>13.76596415</v>
      </c>
      <c r="F22" s="82">
        <v>15507.56374134</v>
      </c>
      <c r="G22" s="83">
        <v>26036.66593534</v>
      </c>
      <c r="H22" s="81">
        <v>3.2175596</v>
      </c>
      <c r="I22" s="82">
        <v>17497.60600462</v>
      </c>
      <c r="J22" s="82">
        <v>34924.73833718</v>
      </c>
    </row>
    <row r="23" spans="1:10" ht="15">
      <c r="A23" s="57">
        <v>1991</v>
      </c>
      <c r="B23" s="81">
        <v>29.42846205</v>
      </c>
      <c r="C23" s="82">
        <v>6923.59411765</v>
      </c>
      <c r="D23" s="83">
        <v>23655.61323529</v>
      </c>
      <c r="E23" s="81">
        <v>14.02090148</v>
      </c>
      <c r="F23" s="82">
        <v>14379.27926471</v>
      </c>
      <c r="G23" s="83">
        <v>24620.42889706</v>
      </c>
      <c r="H23" s="81">
        <v>2.8402641</v>
      </c>
      <c r="I23" s="82">
        <v>18911.66911765</v>
      </c>
      <c r="J23" s="82">
        <v>36018.71625</v>
      </c>
    </row>
    <row r="24" spans="1:10" ht="15">
      <c r="A24" s="57">
        <v>1992</v>
      </c>
      <c r="B24" s="81">
        <v>29.93473103</v>
      </c>
      <c r="C24" s="82">
        <v>6996.0235378</v>
      </c>
      <c r="D24" s="83">
        <v>23719.62913695</v>
      </c>
      <c r="E24" s="81">
        <v>13.62250859</v>
      </c>
      <c r="F24" s="82">
        <v>14924.85021398</v>
      </c>
      <c r="G24" s="83">
        <v>26343.91529957</v>
      </c>
      <c r="H24" s="81">
        <v>2.60027704</v>
      </c>
      <c r="I24" s="82">
        <v>18239.410699</v>
      </c>
      <c r="J24" s="82">
        <v>36068.38801712</v>
      </c>
    </row>
    <row r="25" spans="1:10" ht="15">
      <c r="A25" s="57">
        <v>1993</v>
      </c>
      <c r="B25" s="81">
        <v>29.81754836</v>
      </c>
      <c r="C25" s="82">
        <v>6943.4833795</v>
      </c>
      <c r="D25" s="83">
        <v>23736.14698753</v>
      </c>
      <c r="E25" s="81">
        <v>13.27563389</v>
      </c>
      <c r="F25" s="82">
        <v>16302.09141274</v>
      </c>
      <c r="G25" s="83">
        <v>26611.65477839</v>
      </c>
      <c r="H25" s="81">
        <v>2.76395474</v>
      </c>
      <c r="I25" s="82">
        <v>18856.08573407</v>
      </c>
      <c r="J25" s="82">
        <v>36528.76038781</v>
      </c>
    </row>
    <row r="26" spans="1:10" ht="15">
      <c r="A26" s="57">
        <v>1994</v>
      </c>
      <c r="B26" s="81">
        <v>28.29254708</v>
      </c>
      <c r="C26" s="82">
        <v>6627.31418919</v>
      </c>
      <c r="D26" s="83">
        <v>24230.93341216</v>
      </c>
      <c r="E26" s="81">
        <v>12.45425244</v>
      </c>
      <c r="F26" s="82">
        <v>15198.64054054</v>
      </c>
      <c r="G26" s="83">
        <v>26940.7685473</v>
      </c>
      <c r="H26" s="81">
        <v>2.71684285</v>
      </c>
      <c r="I26" s="82">
        <v>21325.22432432</v>
      </c>
      <c r="J26" s="82">
        <v>40333.83415541</v>
      </c>
    </row>
    <row r="27" spans="1:10" ht="15">
      <c r="A27" s="57">
        <v>1995</v>
      </c>
      <c r="B27" s="81">
        <v>28.13126448</v>
      </c>
      <c r="C27" s="82">
        <v>6946.29442623</v>
      </c>
      <c r="D27" s="83">
        <v>23756.04108197</v>
      </c>
      <c r="E27" s="81">
        <v>11.97139859</v>
      </c>
      <c r="F27" s="82">
        <v>14767.30740984</v>
      </c>
      <c r="G27" s="83">
        <v>27273.49593443</v>
      </c>
      <c r="H27" s="81">
        <v>2.90704683</v>
      </c>
      <c r="I27" s="82">
        <v>20530.15908197</v>
      </c>
      <c r="J27" s="82">
        <v>39552.42914754</v>
      </c>
    </row>
    <row r="28" spans="1:10" ht="15">
      <c r="A28" s="57">
        <v>1996</v>
      </c>
      <c r="B28" s="81">
        <v>29.10249128</v>
      </c>
      <c r="C28" s="82">
        <v>7372.14103382</v>
      </c>
      <c r="D28" s="83">
        <v>24545.05673261</v>
      </c>
      <c r="E28" s="81">
        <v>11.44688706</v>
      </c>
      <c r="F28" s="82">
        <v>16830.73707722</v>
      </c>
      <c r="G28" s="83">
        <v>29402.32399489</v>
      </c>
      <c r="H28" s="81">
        <v>2.32817341</v>
      </c>
      <c r="I28" s="82">
        <v>23229.19910657</v>
      </c>
      <c r="J28" s="82">
        <v>40360.38570517</v>
      </c>
    </row>
    <row r="29" spans="1:10" ht="15">
      <c r="A29" s="57">
        <v>1997</v>
      </c>
      <c r="B29" s="81">
        <v>27.17596015</v>
      </c>
      <c r="C29" s="82">
        <v>7065.1661884</v>
      </c>
      <c r="D29" s="83">
        <v>24709.04541485</v>
      </c>
      <c r="E29" s="81">
        <v>13.11963182</v>
      </c>
      <c r="F29" s="82">
        <v>16153.6132252</v>
      </c>
      <c r="G29" s="83">
        <v>28616.91447286</v>
      </c>
      <c r="H29" s="81">
        <v>2.98933562</v>
      </c>
      <c r="I29" s="82">
        <v>23496.1646912</v>
      </c>
      <c r="J29" s="82">
        <v>42585.43877105</v>
      </c>
    </row>
    <row r="30" spans="1:10" ht="15">
      <c r="A30" s="57">
        <v>1998</v>
      </c>
      <c r="B30" s="81">
        <v>28.95291967</v>
      </c>
      <c r="C30" s="82">
        <v>7269.06588957</v>
      </c>
      <c r="D30" s="83">
        <v>25193.00981595</v>
      </c>
      <c r="E30" s="81">
        <v>11.96130956</v>
      </c>
      <c r="F30" s="82">
        <v>17651.15337423</v>
      </c>
      <c r="G30" s="83">
        <v>29613.82141104</v>
      </c>
      <c r="H30" s="81">
        <v>2.75868872</v>
      </c>
      <c r="I30" s="82">
        <v>24647.42871166</v>
      </c>
      <c r="J30" s="82">
        <v>41247.53613497</v>
      </c>
    </row>
    <row r="31" spans="1:10" ht="15">
      <c r="A31" s="57">
        <v>1999</v>
      </c>
      <c r="B31" s="81">
        <v>30.6496008</v>
      </c>
      <c r="C31" s="82">
        <v>7821.5599278</v>
      </c>
      <c r="D31" s="83">
        <v>25919.7368231</v>
      </c>
      <c r="E31" s="81">
        <v>12.19638186</v>
      </c>
      <c r="F31" s="82">
        <v>17311.29963899</v>
      </c>
      <c r="G31" s="83">
        <v>29371.50505415</v>
      </c>
      <c r="H31" s="81">
        <v>2.27834053</v>
      </c>
      <c r="I31" s="82">
        <v>23134.19133574</v>
      </c>
      <c r="J31" s="82">
        <v>42743.17256318</v>
      </c>
    </row>
    <row r="32" spans="1:10" ht="15">
      <c r="A32" s="57">
        <v>2000</v>
      </c>
      <c r="B32" s="81">
        <v>27.66256848</v>
      </c>
      <c r="C32" s="82">
        <v>7965.07830626</v>
      </c>
      <c r="D32" s="83">
        <v>25556.52267981</v>
      </c>
      <c r="E32" s="81">
        <v>12.90763052</v>
      </c>
      <c r="F32" s="82">
        <v>17189.39756381</v>
      </c>
      <c r="G32" s="83">
        <v>28568.08085847</v>
      </c>
      <c r="H32" s="81">
        <v>2.40203461</v>
      </c>
      <c r="I32" s="82">
        <v>24274.52436195</v>
      </c>
      <c r="J32" s="82">
        <v>44088.60487239</v>
      </c>
    </row>
    <row r="33" spans="1:10" ht="15">
      <c r="A33" s="57">
        <v>2001</v>
      </c>
      <c r="B33" s="81">
        <v>28.13458873</v>
      </c>
      <c r="C33" s="82">
        <v>7641.02022472</v>
      </c>
      <c r="D33" s="83">
        <v>25421.08651685</v>
      </c>
      <c r="E33" s="81">
        <v>12.47474838</v>
      </c>
      <c r="F33" s="82">
        <v>15252.65191011</v>
      </c>
      <c r="G33" s="83">
        <v>28205.65061798</v>
      </c>
      <c r="H33" s="81">
        <v>2.36156074</v>
      </c>
      <c r="I33" s="82">
        <v>22776.11797753</v>
      </c>
      <c r="J33" s="82">
        <v>40017.39438202</v>
      </c>
    </row>
    <row r="34" spans="1:10" ht="15">
      <c r="A34" s="57">
        <v>2002</v>
      </c>
      <c r="B34" s="81">
        <v>28.42517129</v>
      </c>
      <c r="C34" s="82">
        <v>7471.87412451</v>
      </c>
      <c r="D34" s="83">
        <v>25501.54152307</v>
      </c>
      <c r="E34" s="81">
        <v>12.33785718</v>
      </c>
      <c r="F34" s="82">
        <v>17446.89271818</v>
      </c>
      <c r="G34" s="83">
        <v>30590.21856587</v>
      </c>
      <c r="H34" s="81">
        <v>2.15958729</v>
      </c>
      <c r="I34" s="82">
        <v>20887.80767093</v>
      </c>
      <c r="J34" s="82">
        <v>40534.94741523</v>
      </c>
    </row>
    <row r="35" spans="1:10" ht="15">
      <c r="A35" s="57">
        <v>2003</v>
      </c>
      <c r="B35" s="81">
        <v>29.35513702</v>
      </c>
      <c r="C35" s="82">
        <v>8058.89101796</v>
      </c>
      <c r="D35" s="83">
        <v>25970.70179641</v>
      </c>
      <c r="E35" s="81">
        <v>11.90323025</v>
      </c>
      <c r="F35" s="82">
        <v>17085.98802395</v>
      </c>
      <c r="G35" s="83">
        <v>30023.877844310002</v>
      </c>
      <c r="H35" s="81">
        <v>2.6602343</v>
      </c>
      <c r="I35" s="82">
        <v>24589.58443114</v>
      </c>
      <c r="J35" s="82">
        <v>44233.7245509</v>
      </c>
    </row>
    <row r="36" spans="1:10" ht="15">
      <c r="A36" s="57">
        <v>2004</v>
      </c>
      <c r="B36" s="81">
        <v>29.46280262</v>
      </c>
      <c r="C36" s="82">
        <v>7997.02899315</v>
      </c>
      <c r="D36" s="83">
        <v>25736.41557723</v>
      </c>
      <c r="E36" s="81">
        <v>12.29521804</v>
      </c>
      <c r="F36" s="82">
        <v>18806.80611492</v>
      </c>
      <c r="G36" s="83">
        <v>31279.18394834</v>
      </c>
      <c r="H36" s="81">
        <v>2.40439381</v>
      </c>
      <c r="I36" s="82">
        <v>23853.20716921</v>
      </c>
      <c r="J36" s="82">
        <v>42688.7382446</v>
      </c>
    </row>
    <row r="37" spans="1:10" ht="15">
      <c r="A37" s="57">
        <v>2005</v>
      </c>
      <c r="B37" s="81">
        <v>29.30717673</v>
      </c>
      <c r="C37" s="82">
        <v>8068.62724936</v>
      </c>
      <c r="D37" s="83">
        <v>26601.81578406</v>
      </c>
      <c r="E37" s="81">
        <v>13.30468303</v>
      </c>
      <c r="F37" s="82">
        <v>17482.02570694</v>
      </c>
      <c r="G37" s="83">
        <v>30075.80807198</v>
      </c>
      <c r="H37" s="81">
        <v>2.47458343</v>
      </c>
      <c r="I37" s="82">
        <v>23300.40246787</v>
      </c>
      <c r="J37" s="82">
        <v>43032.67866324</v>
      </c>
    </row>
    <row r="38" spans="1:10" ht="15">
      <c r="A38" s="57">
        <v>2006</v>
      </c>
      <c r="B38" s="81">
        <v>29.69441055</v>
      </c>
      <c r="C38" s="82">
        <v>8095.53592903</v>
      </c>
      <c r="D38" s="83">
        <v>26278.2643174</v>
      </c>
      <c r="E38" s="81">
        <v>12.94777304</v>
      </c>
      <c r="F38" s="82">
        <v>15469.17693445</v>
      </c>
      <c r="G38" s="83">
        <v>29739.49265648</v>
      </c>
      <c r="H38" s="81">
        <v>2.1307248</v>
      </c>
      <c r="I38" s="82">
        <v>21914.6673238</v>
      </c>
      <c r="J38" s="82">
        <v>42849.62010843</v>
      </c>
    </row>
    <row r="39" spans="1:10" ht="15">
      <c r="A39" s="57">
        <v>2007</v>
      </c>
      <c r="B39" s="81">
        <v>28.98253797</v>
      </c>
      <c r="C39" s="82">
        <v>7820.9296767</v>
      </c>
      <c r="D39" s="83">
        <v>26404.52983413</v>
      </c>
      <c r="E39" s="81">
        <v>12.2969215</v>
      </c>
      <c r="F39" s="82">
        <v>17575.12286899</v>
      </c>
      <c r="G39" s="83">
        <v>30119.36681673</v>
      </c>
      <c r="H39" s="81">
        <v>1.82059892</v>
      </c>
      <c r="I39" s="82">
        <v>25107.31838427</v>
      </c>
      <c r="J39" s="82">
        <v>44986.03771502</v>
      </c>
    </row>
    <row r="40" spans="1:10" ht="15">
      <c r="A40" s="57">
        <v>2008</v>
      </c>
      <c r="B40" s="81">
        <v>28.36541624</v>
      </c>
      <c r="C40" s="82">
        <v>7968.92351987</v>
      </c>
      <c r="D40" s="83">
        <v>26314.38157805</v>
      </c>
      <c r="E40" s="81">
        <v>13.23225323</v>
      </c>
      <c r="F40" s="82">
        <v>17930.0779197</v>
      </c>
      <c r="G40" s="83">
        <v>30879.57863949</v>
      </c>
      <c r="H40" s="81">
        <v>2.4398979</v>
      </c>
      <c r="I40" s="82">
        <v>21516.09350364</v>
      </c>
      <c r="J40" s="82">
        <v>42917.63373169</v>
      </c>
    </row>
    <row r="41" spans="1:10" ht="15">
      <c r="A41" s="57">
        <v>2009</v>
      </c>
      <c r="B41" s="81">
        <v>28.96639127</v>
      </c>
      <c r="C41" s="82">
        <v>8488.48131372</v>
      </c>
      <c r="D41" s="83">
        <v>28138.30502149</v>
      </c>
      <c r="E41" s="81">
        <v>12.91117239</v>
      </c>
      <c r="F41" s="82">
        <v>19644.77104032</v>
      </c>
      <c r="G41" s="83">
        <v>33430.4689072</v>
      </c>
      <c r="H41" s="81">
        <v>2.49582699</v>
      </c>
      <c r="I41" s="82">
        <v>24859.12384732</v>
      </c>
      <c r="J41" s="82">
        <v>44247.21938125</v>
      </c>
    </row>
    <row r="42" spans="1:10" ht="15">
      <c r="A42" s="61">
        <v>2010</v>
      </c>
      <c r="B42" s="84">
        <v>27.04355468</v>
      </c>
      <c r="C42" s="85">
        <v>8400</v>
      </c>
      <c r="D42" s="86">
        <v>27814</v>
      </c>
      <c r="E42" s="84">
        <v>13.67329286</v>
      </c>
      <c r="F42" s="85">
        <v>19403</v>
      </c>
      <c r="G42" s="86">
        <v>34445</v>
      </c>
      <c r="H42" s="84">
        <v>2.50568145</v>
      </c>
      <c r="I42" s="85">
        <v>23880</v>
      </c>
      <c r="J42" s="85">
        <v>45069</v>
      </c>
    </row>
    <row r="43" spans="1:10" ht="15">
      <c r="A43" s="162" t="s">
        <v>139</v>
      </c>
      <c r="B43" s="162"/>
      <c r="C43" s="162"/>
      <c r="D43" s="162"/>
      <c r="E43" s="162"/>
      <c r="F43" s="162"/>
      <c r="G43" s="162"/>
      <c r="H43" s="162"/>
      <c r="I43" s="162"/>
      <c r="J43" s="162"/>
    </row>
    <row r="44" spans="1:10" ht="15">
      <c r="A44" s="162" t="s">
        <v>212</v>
      </c>
      <c r="B44" s="162"/>
      <c r="C44" s="162"/>
      <c r="D44" s="162"/>
      <c r="E44" s="162"/>
      <c r="F44" s="162"/>
      <c r="G44" s="162"/>
      <c r="H44" s="162"/>
      <c r="I44" s="162"/>
      <c r="J44" s="162"/>
    </row>
    <row r="45" spans="1:10" ht="36" customHeight="1">
      <c r="A45" s="154" t="s">
        <v>209</v>
      </c>
      <c r="B45" s="154"/>
      <c r="C45" s="154"/>
      <c r="D45" s="154"/>
      <c r="E45" s="154"/>
      <c r="F45" s="154"/>
      <c r="G45" s="154"/>
      <c r="H45" s="154"/>
      <c r="I45" s="154"/>
      <c r="J45" s="154"/>
    </row>
    <row r="46" spans="1:10" ht="15">
      <c r="A46" s="162" t="s">
        <v>102</v>
      </c>
      <c r="B46" s="162"/>
      <c r="C46" s="162"/>
      <c r="D46" s="162"/>
      <c r="E46" s="162"/>
      <c r="F46" s="162"/>
      <c r="G46" s="162"/>
      <c r="H46" s="162"/>
      <c r="I46" s="162"/>
      <c r="J46" s="162"/>
    </row>
  </sheetData>
  <mergeCells count="8">
    <mergeCell ref="A45:J45"/>
    <mergeCell ref="A44:J44"/>
    <mergeCell ref="A46:J46"/>
    <mergeCell ref="A3:J3"/>
    <mergeCell ref="C5:D5"/>
    <mergeCell ref="F5:G5"/>
    <mergeCell ref="I5:J5"/>
    <mergeCell ref="A43:J43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27"/>
  <sheetViews>
    <sheetView workbookViewId="0" topLeftCell="A1"/>
  </sheetViews>
  <sheetFormatPr defaultColWidth="9.140625" defaultRowHeight="15"/>
  <cols>
    <col min="1" max="1" width="2.7109375" style="35" customWidth="1"/>
    <col min="2" max="2" width="52.8515625" style="35" customWidth="1"/>
    <col min="3" max="38" width="17.00390625" style="51" bestFit="1" customWidth="1"/>
    <col min="39" max="16384" width="9.140625" style="35" customWidth="1"/>
  </cols>
  <sheetData>
    <row r="1" ht="15">
      <c r="A1" s="2" t="s">
        <v>213</v>
      </c>
    </row>
    <row r="3" spans="1:3" ht="15">
      <c r="A3" s="161" t="s">
        <v>746</v>
      </c>
      <c r="B3" s="161"/>
      <c r="C3" s="132"/>
    </row>
    <row r="4" spans="1:3" ht="45" customHeight="1">
      <c r="A4" s="170" t="s">
        <v>745</v>
      </c>
      <c r="B4" s="170"/>
      <c r="C4" s="133"/>
    </row>
    <row r="6" spans="1:38" s="2" customFormat="1" ht="15">
      <c r="A6" s="2" t="s">
        <v>218</v>
      </c>
      <c r="B6" s="35"/>
      <c r="C6" s="131">
        <v>1975</v>
      </c>
      <c r="D6" s="131">
        <v>1976</v>
      </c>
      <c r="E6" s="131">
        <v>1977</v>
      </c>
      <c r="F6" s="131">
        <v>1978</v>
      </c>
      <c r="G6" s="131">
        <v>1979</v>
      </c>
      <c r="H6" s="131">
        <v>1980</v>
      </c>
      <c r="I6" s="131">
        <v>1981</v>
      </c>
      <c r="J6" s="131">
        <v>1982</v>
      </c>
      <c r="K6" s="131">
        <v>1983</v>
      </c>
      <c r="L6" s="131">
        <v>1984</v>
      </c>
      <c r="M6" s="131">
        <v>1985</v>
      </c>
      <c r="N6" s="131">
        <v>1986</v>
      </c>
      <c r="O6" s="131">
        <v>1987</v>
      </c>
      <c r="P6" s="131">
        <v>1988</v>
      </c>
      <c r="Q6" s="131">
        <v>1989</v>
      </c>
      <c r="R6" s="131">
        <v>1990</v>
      </c>
      <c r="S6" s="131">
        <v>1991</v>
      </c>
      <c r="T6" s="131">
        <v>1992</v>
      </c>
      <c r="U6" s="131">
        <v>1993</v>
      </c>
      <c r="V6" s="131">
        <v>1994</v>
      </c>
      <c r="W6" s="131">
        <v>1995</v>
      </c>
      <c r="X6" s="131">
        <v>1996</v>
      </c>
      <c r="Y6" s="131">
        <v>1997</v>
      </c>
      <c r="Z6" s="131">
        <v>1998</v>
      </c>
      <c r="AA6" s="131">
        <v>1999</v>
      </c>
      <c r="AB6" s="131">
        <v>2000</v>
      </c>
      <c r="AC6" s="131">
        <v>2001</v>
      </c>
      <c r="AD6" s="131">
        <v>2002</v>
      </c>
      <c r="AE6" s="131">
        <v>2003</v>
      </c>
      <c r="AF6" s="131">
        <v>2004</v>
      </c>
      <c r="AG6" s="131">
        <v>2005</v>
      </c>
      <c r="AH6" s="131">
        <v>2006</v>
      </c>
      <c r="AI6" s="131">
        <v>2007</v>
      </c>
      <c r="AJ6" s="131">
        <v>2008</v>
      </c>
      <c r="AK6" s="131">
        <v>2009</v>
      </c>
      <c r="AL6" s="131">
        <v>2010</v>
      </c>
    </row>
    <row r="7" spans="2:38" ht="15">
      <c r="B7" s="35" t="s">
        <v>17</v>
      </c>
      <c r="C7" s="100" t="s">
        <v>222</v>
      </c>
      <c r="D7" s="100" t="s">
        <v>223</v>
      </c>
      <c r="E7" s="100" t="s">
        <v>224</v>
      </c>
      <c r="F7" s="100" t="s">
        <v>225</v>
      </c>
      <c r="G7" s="100" t="s">
        <v>226</v>
      </c>
      <c r="H7" s="100" t="s">
        <v>227</v>
      </c>
      <c r="I7" s="100" t="s">
        <v>228</v>
      </c>
      <c r="J7" s="100" t="s">
        <v>229</v>
      </c>
      <c r="K7" s="100" t="s">
        <v>230</v>
      </c>
      <c r="L7" s="100" t="s">
        <v>231</v>
      </c>
      <c r="M7" s="100" t="s">
        <v>232</v>
      </c>
      <c r="N7" s="100" t="s">
        <v>233</v>
      </c>
      <c r="O7" s="100" t="s">
        <v>234</v>
      </c>
      <c r="P7" s="100" t="s">
        <v>235</v>
      </c>
      <c r="Q7" s="100" t="s">
        <v>236</v>
      </c>
      <c r="R7" s="100" t="s">
        <v>237</v>
      </c>
      <c r="S7" s="100" t="s">
        <v>238</v>
      </c>
      <c r="T7" s="100" t="s">
        <v>239</v>
      </c>
      <c r="U7" s="100" t="s">
        <v>240</v>
      </c>
      <c r="V7" s="100" t="s">
        <v>241</v>
      </c>
      <c r="W7" s="100" t="s">
        <v>242</v>
      </c>
      <c r="X7" s="100" t="s">
        <v>243</v>
      </c>
      <c r="Y7" s="100" t="s">
        <v>244</v>
      </c>
      <c r="Z7" s="100" t="s">
        <v>245</v>
      </c>
      <c r="AA7" s="100" t="s">
        <v>246</v>
      </c>
      <c r="AB7" s="100" t="s">
        <v>247</v>
      </c>
      <c r="AC7" s="100" t="s">
        <v>248</v>
      </c>
      <c r="AD7" s="100" t="s">
        <v>249</v>
      </c>
      <c r="AE7" s="100" t="s">
        <v>250</v>
      </c>
      <c r="AF7" s="100" t="s">
        <v>251</v>
      </c>
      <c r="AG7" s="100" t="s">
        <v>252</v>
      </c>
      <c r="AH7" s="100" t="s">
        <v>252</v>
      </c>
      <c r="AI7" s="100" t="s">
        <v>253</v>
      </c>
      <c r="AJ7" s="100" t="s">
        <v>254</v>
      </c>
      <c r="AK7" s="100" t="s">
        <v>255</v>
      </c>
      <c r="AL7" s="100" t="s">
        <v>751</v>
      </c>
    </row>
    <row r="8" spans="2:38" ht="15">
      <c r="B8" s="35" t="s">
        <v>96</v>
      </c>
      <c r="C8" s="100" t="s">
        <v>256</v>
      </c>
      <c r="D8" s="100" t="s">
        <v>257</v>
      </c>
      <c r="E8" s="100" t="s">
        <v>258</v>
      </c>
      <c r="F8" s="100" t="s">
        <v>259</v>
      </c>
      <c r="G8" s="100" t="s">
        <v>260</v>
      </c>
      <c r="H8" s="100" t="s">
        <v>261</v>
      </c>
      <c r="I8" s="100" t="s">
        <v>262</v>
      </c>
      <c r="J8" s="100" t="s">
        <v>263</v>
      </c>
      <c r="K8" s="100" t="s">
        <v>264</v>
      </c>
      <c r="L8" s="100" t="s">
        <v>265</v>
      </c>
      <c r="M8" s="100" t="s">
        <v>266</v>
      </c>
      <c r="N8" s="100" t="s">
        <v>267</v>
      </c>
      <c r="O8" s="100" t="s">
        <v>268</v>
      </c>
      <c r="P8" s="100" t="s">
        <v>269</v>
      </c>
      <c r="Q8" s="100" t="s">
        <v>270</v>
      </c>
      <c r="R8" s="100" t="s">
        <v>271</v>
      </c>
      <c r="S8" s="100" t="s">
        <v>272</v>
      </c>
      <c r="T8" s="100" t="s">
        <v>273</v>
      </c>
      <c r="U8" s="100" t="s">
        <v>274</v>
      </c>
      <c r="V8" s="100" t="s">
        <v>275</v>
      </c>
      <c r="W8" s="100" t="s">
        <v>276</v>
      </c>
      <c r="X8" s="100" t="s">
        <v>277</v>
      </c>
      <c r="Y8" s="100" t="s">
        <v>278</v>
      </c>
      <c r="Z8" s="100" t="s">
        <v>279</v>
      </c>
      <c r="AA8" s="100" t="s">
        <v>280</v>
      </c>
      <c r="AB8" s="100" t="s">
        <v>281</v>
      </c>
      <c r="AC8" s="100" t="s">
        <v>282</v>
      </c>
      <c r="AD8" s="100" t="s">
        <v>283</v>
      </c>
      <c r="AE8" s="100" t="s">
        <v>284</v>
      </c>
      <c r="AF8" s="100" t="s">
        <v>285</v>
      </c>
      <c r="AG8" s="100" t="s">
        <v>286</v>
      </c>
      <c r="AH8" s="100" t="s">
        <v>287</v>
      </c>
      <c r="AI8" s="100" t="s">
        <v>288</v>
      </c>
      <c r="AJ8" s="100" t="s">
        <v>289</v>
      </c>
      <c r="AK8" s="100" t="s">
        <v>290</v>
      </c>
      <c r="AL8" s="100" t="s">
        <v>752</v>
      </c>
    </row>
    <row r="9" spans="2:38" ht="15">
      <c r="B9" s="35" t="s">
        <v>221</v>
      </c>
      <c r="C9" s="100" t="s">
        <v>291</v>
      </c>
      <c r="D9" s="100" t="s">
        <v>292</v>
      </c>
      <c r="E9" s="100" t="s">
        <v>293</v>
      </c>
      <c r="F9" s="100" t="s">
        <v>294</v>
      </c>
      <c r="G9" s="100" t="s">
        <v>295</v>
      </c>
      <c r="H9" s="100" t="s">
        <v>296</v>
      </c>
      <c r="I9" s="100" t="s">
        <v>297</v>
      </c>
      <c r="J9" s="100" t="s">
        <v>298</v>
      </c>
      <c r="K9" s="100" t="s">
        <v>299</v>
      </c>
      <c r="L9" s="100" t="s">
        <v>300</v>
      </c>
      <c r="M9" s="100" t="s">
        <v>301</v>
      </c>
      <c r="N9" s="100" t="s">
        <v>302</v>
      </c>
      <c r="O9" s="100" t="s">
        <v>303</v>
      </c>
      <c r="P9" s="100" t="s">
        <v>304</v>
      </c>
      <c r="Q9" s="100" t="s">
        <v>305</v>
      </c>
      <c r="R9" s="100" t="s">
        <v>306</v>
      </c>
      <c r="S9" s="100" t="s">
        <v>307</v>
      </c>
      <c r="T9" s="100" t="s">
        <v>308</v>
      </c>
      <c r="U9" s="100" t="s">
        <v>309</v>
      </c>
      <c r="V9" s="100" t="s">
        <v>310</v>
      </c>
      <c r="W9" s="100" t="s">
        <v>311</v>
      </c>
      <c r="X9" s="100" t="s">
        <v>312</v>
      </c>
      <c r="Y9" s="100" t="s">
        <v>313</v>
      </c>
      <c r="Z9" s="100" t="s">
        <v>314</v>
      </c>
      <c r="AA9" s="100" t="s">
        <v>315</v>
      </c>
      <c r="AB9" s="100" t="s">
        <v>316</v>
      </c>
      <c r="AC9" s="100" t="s">
        <v>317</v>
      </c>
      <c r="AD9" s="100" t="s">
        <v>318</v>
      </c>
      <c r="AE9" s="100" t="s">
        <v>319</v>
      </c>
      <c r="AF9" s="100" t="s">
        <v>320</v>
      </c>
      <c r="AG9" s="100" t="s">
        <v>321</v>
      </c>
      <c r="AH9" s="100" t="s">
        <v>322</v>
      </c>
      <c r="AI9" s="100" t="s">
        <v>323</v>
      </c>
      <c r="AJ9" s="100" t="s">
        <v>324</v>
      </c>
      <c r="AK9" s="100" t="s">
        <v>325</v>
      </c>
      <c r="AL9" s="100" t="s">
        <v>753</v>
      </c>
    </row>
    <row r="10" spans="2:38" ht="15">
      <c r="B10" s="35" t="s">
        <v>98</v>
      </c>
      <c r="C10" s="100" t="s">
        <v>326</v>
      </c>
      <c r="D10" s="100" t="s">
        <v>327</v>
      </c>
      <c r="E10" s="100" t="s">
        <v>328</v>
      </c>
      <c r="F10" s="100" t="s">
        <v>329</v>
      </c>
      <c r="G10" s="100" t="s">
        <v>330</v>
      </c>
      <c r="H10" s="100" t="s">
        <v>331</v>
      </c>
      <c r="I10" s="100" t="s">
        <v>332</v>
      </c>
      <c r="J10" s="100" t="s">
        <v>333</v>
      </c>
      <c r="K10" s="100" t="s">
        <v>334</v>
      </c>
      <c r="L10" s="100" t="s">
        <v>335</v>
      </c>
      <c r="M10" s="100" t="s">
        <v>336</v>
      </c>
      <c r="N10" s="100" t="s">
        <v>337</v>
      </c>
      <c r="O10" s="100" t="s">
        <v>338</v>
      </c>
      <c r="P10" s="100" t="s">
        <v>339</v>
      </c>
      <c r="Q10" s="100" t="s">
        <v>340</v>
      </c>
      <c r="R10" s="100" t="s">
        <v>341</v>
      </c>
      <c r="S10" s="100" t="s">
        <v>342</v>
      </c>
      <c r="T10" s="100" t="s">
        <v>343</v>
      </c>
      <c r="U10" s="100" t="s">
        <v>344</v>
      </c>
      <c r="V10" s="100" t="s">
        <v>345</v>
      </c>
      <c r="W10" s="100" t="s">
        <v>346</v>
      </c>
      <c r="X10" s="100" t="s">
        <v>347</v>
      </c>
      <c r="Y10" s="100" t="s">
        <v>348</v>
      </c>
      <c r="Z10" s="100" t="s">
        <v>349</v>
      </c>
      <c r="AA10" s="100" t="s">
        <v>350</v>
      </c>
      <c r="AB10" s="100" t="s">
        <v>351</v>
      </c>
      <c r="AC10" s="100" t="s">
        <v>352</v>
      </c>
      <c r="AD10" s="100" t="s">
        <v>353</v>
      </c>
      <c r="AE10" s="100" t="s">
        <v>354</v>
      </c>
      <c r="AF10" s="100" t="s">
        <v>355</v>
      </c>
      <c r="AG10" s="100" t="s">
        <v>356</v>
      </c>
      <c r="AH10" s="100" t="s">
        <v>357</v>
      </c>
      <c r="AI10" s="100" t="s">
        <v>358</v>
      </c>
      <c r="AJ10" s="100" t="s">
        <v>359</v>
      </c>
      <c r="AK10" s="100" t="s">
        <v>360</v>
      </c>
      <c r="AL10" s="100" t="s">
        <v>754</v>
      </c>
    </row>
    <row r="11" spans="2:38" ht="15">
      <c r="B11" s="35" t="s">
        <v>18</v>
      </c>
      <c r="C11" s="100" t="s">
        <v>361</v>
      </c>
      <c r="D11" s="100" t="s">
        <v>362</v>
      </c>
      <c r="E11" s="100" t="s">
        <v>363</v>
      </c>
      <c r="F11" s="100" t="s">
        <v>364</v>
      </c>
      <c r="G11" s="100" t="s">
        <v>365</v>
      </c>
      <c r="H11" s="100" t="s">
        <v>366</v>
      </c>
      <c r="I11" s="100" t="s">
        <v>367</v>
      </c>
      <c r="J11" s="100" t="s">
        <v>368</v>
      </c>
      <c r="K11" s="100" t="s">
        <v>369</v>
      </c>
      <c r="L11" s="100" t="s">
        <v>370</v>
      </c>
      <c r="M11" s="100" t="s">
        <v>371</v>
      </c>
      <c r="N11" s="100" t="s">
        <v>372</v>
      </c>
      <c r="O11" s="100" t="s">
        <v>373</v>
      </c>
      <c r="P11" s="100" t="s">
        <v>374</v>
      </c>
      <c r="Q11" s="100" t="s">
        <v>375</v>
      </c>
      <c r="R11" s="100" t="s">
        <v>376</v>
      </c>
      <c r="S11" s="100" t="s">
        <v>377</v>
      </c>
      <c r="T11" s="100" t="s">
        <v>378</v>
      </c>
      <c r="U11" s="100" t="s">
        <v>379</v>
      </c>
      <c r="V11" s="100" t="s">
        <v>380</v>
      </c>
      <c r="W11" s="100" t="s">
        <v>381</v>
      </c>
      <c r="X11" s="100" t="s">
        <v>382</v>
      </c>
      <c r="Y11" s="100" t="s">
        <v>383</v>
      </c>
      <c r="Z11" s="100" t="s">
        <v>384</v>
      </c>
      <c r="AA11" s="100" t="s">
        <v>385</v>
      </c>
      <c r="AB11" s="100" t="s">
        <v>386</v>
      </c>
      <c r="AC11" s="100" t="s">
        <v>387</v>
      </c>
      <c r="AD11" s="100" t="s">
        <v>388</v>
      </c>
      <c r="AE11" s="100" t="s">
        <v>389</v>
      </c>
      <c r="AF11" s="100" t="s">
        <v>390</v>
      </c>
      <c r="AG11" s="100" t="s">
        <v>391</v>
      </c>
      <c r="AH11" s="100" t="s">
        <v>392</v>
      </c>
      <c r="AI11" s="100" t="s">
        <v>393</v>
      </c>
      <c r="AJ11" s="100" t="s">
        <v>394</v>
      </c>
      <c r="AK11" s="100" t="s">
        <v>395</v>
      </c>
      <c r="AL11" s="100" t="s">
        <v>755</v>
      </c>
    </row>
    <row r="13" ht="15">
      <c r="A13" s="2" t="s">
        <v>219</v>
      </c>
    </row>
    <row r="14" spans="2:38" ht="15">
      <c r="B14" s="35" t="s">
        <v>17</v>
      </c>
      <c r="C14" s="100" t="s">
        <v>396</v>
      </c>
      <c r="D14" s="100" t="s">
        <v>397</v>
      </c>
      <c r="E14" s="100" t="s">
        <v>398</v>
      </c>
      <c r="F14" s="100" t="s">
        <v>399</v>
      </c>
      <c r="G14" s="100" t="s">
        <v>400</v>
      </c>
      <c r="H14" s="100" t="s">
        <v>401</v>
      </c>
      <c r="I14" s="100" t="s">
        <v>402</v>
      </c>
      <c r="J14" s="100" t="s">
        <v>403</v>
      </c>
      <c r="K14" s="100" t="s">
        <v>404</v>
      </c>
      <c r="L14" s="100" t="s">
        <v>405</v>
      </c>
      <c r="M14" s="100" t="s">
        <v>406</v>
      </c>
      <c r="N14" s="100" t="s">
        <v>407</v>
      </c>
      <c r="O14" s="100" t="s">
        <v>408</v>
      </c>
      <c r="P14" s="100" t="s">
        <v>409</v>
      </c>
      <c r="Q14" s="100" t="s">
        <v>410</v>
      </c>
      <c r="R14" s="100" t="s">
        <v>411</v>
      </c>
      <c r="S14" s="100" t="s">
        <v>412</v>
      </c>
      <c r="T14" s="100" t="s">
        <v>413</v>
      </c>
      <c r="U14" s="100" t="s">
        <v>414</v>
      </c>
      <c r="V14" s="100" t="s">
        <v>415</v>
      </c>
      <c r="W14" s="100" t="s">
        <v>416</v>
      </c>
      <c r="X14" s="100" t="s">
        <v>417</v>
      </c>
      <c r="Y14" s="100" t="s">
        <v>418</v>
      </c>
      <c r="Z14" s="100" t="s">
        <v>419</v>
      </c>
      <c r="AA14" s="100" t="s">
        <v>420</v>
      </c>
      <c r="AB14" s="100" t="s">
        <v>421</v>
      </c>
      <c r="AC14" s="100" t="s">
        <v>422</v>
      </c>
      <c r="AD14" s="100" t="s">
        <v>423</v>
      </c>
      <c r="AE14" s="100" t="s">
        <v>424</v>
      </c>
      <c r="AF14" s="100" t="s">
        <v>425</v>
      </c>
      <c r="AG14" s="100" t="s">
        <v>426</v>
      </c>
      <c r="AH14" s="100" t="s">
        <v>427</v>
      </c>
      <c r="AI14" s="100" t="s">
        <v>428</v>
      </c>
      <c r="AJ14" s="100" t="s">
        <v>429</v>
      </c>
      <c r="AK14" s="100" t="s">
        <v>430</v>
      </c>
      <c r="AL14" s="100" t="s">
        <v>756</v>
      </c>
    </row>
    <row r="15" spans="2:38" ht="15">
      <c r="B15" s="35" t="s">
        <v>96</v>
      </c>
      <c r="C15" s="100" t="s">
        <v>431</v>
      </c>
      <c r="D15" s="100" t="s">
        <v>432</v>
      </c>
      <c r="E15" s="100" t="s">
        <v>433</v>
      </c>
      <c r="F15" s="100" t="s">
        <v>434</v>
      </c>
      <c r="G15" s="100" t="s">
        <v>435</v>
      </c>
      <c r="H15" s="100" t="s">
        <v>436</v>
      </c>
      <c r="I15" s="100" t="s">
        <v>437</v>
      </c>
      <c r="J15" s="100" t="s">
        <v>438</v>
      </c>
      <c r="K15" s="100" t="s">
        <v>439</v>
      </c>
      <c r="L15" s="100" t="s">
        <v>440</v>
      </c>
      <c r="M15" s="100" t="s">
        <v>441</v>
      </c>
      <c r="N15" s="100" t="s">
        <v>442</v>
      </c>
      <c r="O15" s="100" t="s">
        <v>443</v>
      </c>
      <c r="P15" s="100" t="s">
        <v>444</v>
      </c>
      <c r="Q15" s="100" t="s">
        <v>445</v>
      </c>
      <c r="R15" s="100" t="s">
        <v>446</v>
      </c>
      <c r="S15" s="100" t="s">
        <v>447</v>
      </c>
      <c r="T15" s="100" t="s">
        <v>448</v>
      </c>
      <c r="U15" s="100" t="s">
        <v>449</v>
      </c>
      <c r="V15" s="100" t="s">
        <v>450</v>
      </c>
      <c r="W15" s="100" t="s">
        <v>451</v>
      </c>
      <c r="X15" s="100" t="s">
        <v>452</v>
      </c>
      <c r="Y15" s="100" t="s">
        <v>453</v>
      </c>
      <c r="Z15" s="100" t="s">
        <v>454</v>
      </c>
      <c r="AA15" s="100" t="s">
        <v>455</v>
      </c>
      <c r="AB15" s="100" t="s">
        <v>456</v>
      </c>
      <c r="AC15" s="100" t="s">
        <v>457</v>
      </c>
      <c r="AD15" s="100" t="s">
        <v>458</v>
      </c>
      <c r="AE15" s="100" t="s">
        <v>459</v>
      </c>
      <c r="AF15" s="100" t="s">
        <v>460</v>
      </c>
      <c r="AG15" s="100" t="s">
        <v>461</v>
      </c>
      <c r="AH15" s="100" t="s">
        <v>462</v>
      </c>
      <c r="AI15" s="100" t="s">
        <v>463</v>
      </c>
      <c r="AJ15" s="100" t="s">
        <v>464</v>
      </c>
      <c r="AK15" s="100" t="s">
        <v>465</v>
      </c>
      <c r="AL15" s="100" t="s">
        <v>757</v>
      </c>
    </row>
    <row r="16" spans="2:38" ht="15">
      <c r="B16" s="35" t="s">
        <v>221</v>
      </c>
      <c r="C16" s="100" t="s">
        <v>466</v>
      </c>
      <c r="D16" s="100" t="s">
        <v>467</v>
      </c>
      <c r="E16" s="100" t="s">
        <v>468</v>
      </c>
      <c r="F16" s="100" t="s">
        <v>469</v>
      </c>
      <c r="G16" s="100" t="s">
        <v>470</v>
      </c>
      <c r="H16" s="100" t="s">
        <v>471</v>
      </c>
      <c r="I16" s="100" t="s">
        <v>472</v>
      </c>
      <c r="J16" s="100" t="s">
        <v>473</v>
      </c>
      <c r="K16" s="100" t="s">
        <v>474</v>
      </c>
      <c r="L16" s="100" t="s">
        <v>475</v>
      </c>
      <c r="M16" s="100" t="s">
        <v>476</v>
      </c>
      <c r="N16" s="100" t="s">
        <v>477</v>
      </c>
      <c r="O16" s="100" t="s">
        <v>478</v>
      </c>
      <c r="P16" s="100" t="s">
        <v>479</v>
      </c>
      <c r="Q16" s="100" t="s">
        <v>480</v>
      </c>
      <c r="R16" s="100" t="s">
        <v>481</v>
      </c>
      <c r="S16" s="100" t="s">
        <v>482</v>
      </c>
      <c r="T16" s="100" t="s">
        <v>483</v>
      </c>
      <c r="U16" s="100" t="s">
        <v>484</v>
      </c>
      <c r="V16" s="100" t="s">
        <v>485</v>
      </c>
      <c r="W16" s="100" t="s">
        <v>486</v>
      </c>
      <c r="X16" s="100" t="s">
        <v>487</v>
      </c>
      <c r="Y16" s="100" t="s">
        <v>488</v>
      </c>
      <c r="Z16" s="100" t="s">
        <v>489</v>
      </c>
      <c r="AA16" s="100" t="s">
        <v>490</v>
      </c>
      <c r="AB16" s="100" t="s">
        <v>491</v>
      </c>
      <c r="AC16" s="100" t="s">
        <v>492</v>
      </c>
      <c r="AD16" s="100" t="s">
        <v>493</v>
      </c>
      <c r="AE16" s="100" t="s">
        <v>494</v>
      </c>
      <c r="AF16" s="100" t="s">
        <v>495</v>
      </c>
      <c r="AG16" s="100" t="s">
        <v>496</v>
      </c>
      <c r="AH16" s="100" t="s">
        <v>497</v>
      </c>
      <c r="AI16" s="100" t="s">
        <v>498</v>
      </c>
      <c r="AJ16" s="100" t="s">
        <v>499</v>
      </c>
      <c r="AK16" s="100" t="s">
        <v>500</v>
      </c>
      <c r="AL16" s="100" t="s">
        <v>758</v>
      </c>
    </row>
    <row r="17" spans="2:38" ht="15">
      <c r="B17" s="35" t="s">
        <v>98</v>
      </c>
      <c r="C17" s="100" t="s">
        <v>501</v>
      </c>
      <c r="D17" s="100" t="s">
        <v>502</v>
      </c>
      <c r="E17" s="100" t="s">
        <v>503</v>
      </c>
      <c r="F17" s="100" t="s">
        <v>504</v>
      </c>
      <c r="G17" s="100" t="s">
        <v>505</v>
      </c>
      <c r="H17" s="100" t="s">
        <v>506</v>
      </c>
      <c r="I17" s="100" t="s">
        <v>507</v>
      </c>
      <c r="J17" s="100" t="s">
        <v>508</v>
      </c>
      <c r="K17" s="100" t="s">
        <v>509</v>
      </c>
      <c r="L17" s="100" t="s">
        <v>510</v>
      </c>
      <c r="M17" s="100" t="s">
        <v>511</v>
      </c>
      <c r="N17" s="100" t="s">
        <v>512</v>
      </c>
      <c r="O17" s="100" t="s">
        <v>513</v>
      </c>
      <c r="P17" s="100" t="s">
        <v>514</v>
      </c>
      <c r="Q17" s="100" t="s">
        <v>515</v>
      </c>
      <c r="R17" s="100" t="s">
        <v>516</v>
      </c>
      <c r="S17" s="100" t="s">
        <v>517</v>
      </c>
      <c r="T17" s="100" t="s">
        <v>518</v>
      </c>
      <c r="U17" s="100" t="s">
        <v>519</v>
      </c>
      <c r="V17" s="100" t="s">
        <v>520</v>
      </c>
      <c r="W17" s="100" t="s">
        <v>521</v>
      </c>
      <c r="X17" s="100" t="s">
        <v>522</v>
      </c>
      <c r="Y17" s="100" t="s">
        <v>523</v>
      </c>
      <c r="Z17" s="100" t="s">
        <v>524</v>
      </c>
      <c r="AA17" s="100" t="s">
        <v>525</v>
      </c>
      <c r="AB17" s="100" t="s">
        <v>526</v>
      </c>
      <c r="AC17" s="100" t="s">
        <v>527</v>
      </c>
      <c r="AD17" s="100" t="s">
        <v>528</v>
      </c>
      <c r="AE17" s="100" t="s">
        <v>529</v>
      </c>
      <c r="AF17" s="100" t="s">
        <v>530</v>
      </c>
      <c r="AG17" s="100" t="s">
        <v>531</v>
      </c>
      <c r="AH17" s="100" t="s">
        <v>532</v>
      </c>
      <c r="AI17" s="100" t="s">
        <v>533</v>
      </c>
      <c r="AJ17" s="100" t="s">
        <v>534</v>
      </c>
      <c r="AK17" s="100" t="s">
        <v>535</v>
      </c>
      <c r="AL17" s="100" t="s">
        <v>759</v>
      </c>
    </row>
    <row r="18" spans="2:38" ht="15">
      <c r="B18" s="35" t="s">
        <v>18</v>
      </c>
      <c r="C18" s="100" t="s">
        <v>536</v>
      </c>
      <c r="D18" s="100" t="s">
        <v>537</v>
      </c>
      <c r="E18" s="100" t="s">
        <v>538</v>
      </c>
      <c r="F18" s="100" t="s">
        <v>539</v>
      </c>
      <c r="G18" s="100" t="s">
        <v>540</v>
      </c>
      <c r="H18" s="100" t="s">
        <v>541</v>
      </c>
      <c r="I18" s="100" t="s">
        <v>542</v>
      </c>
      <c r="J18" s="100" t="s">
        <v>543</v>
      </c>
      <c r="K18" s="100" t="s">
        <v>544</v>
      </c>
      <c r="L18" s="100" t="s">
        <v>545</v>
      </c>
      <c r="M18" s="100" t="s">
        <v>546</v>
      </c>
      <c r="N18" s="100" t="s">
        <v>547</v>
      </c>
      <c r="O18" s="100" t="s">
        <v>548</v>
      </c>
      <c r="P18" s="100" t="s">
        <v>549</v>
      </c>
      <c r="Q18" s="100" t="s">
        <v>550</v>
      </c>
      <c r="R18" s="100" t="s">
        <v>551</v>
      </c>
      <c r="S18" s="100" t="s">
        <v>552</v>
      </c>
      <c r="T18" s="100" t="s">
        <v>553</v>
      </c>
      <c r="U18" s="100" t="s">
        <v>554</v>
      </c>
      <c r="V18" s="100" t="s">
        <v>555</v>
      </c>
      <c r="W18" s="100" t="s">
        <v>556</v>
      </c>
      <c r="X18" s="100" t="s">
        <v>557</v>
      </c>
      <c r="Y18" s="100" t="s">
        <v>558</v>
      </c>
      <c r="Z18" s="100" t="s">
        <v>559</v>
      </c>
      <c r="AA18" s="100" t="s">
        <v>560</v>
      </c>
      <c r="AB18" s="100" t="s">
        <v>561</v>
      </c>
      <c r="AC18" s="100" t="s">
        <v>562</v>
      </c>
      <c r="AD18" s="100" t="s">
        <v>563</v>
      </c>
      <c r="AE18" s="100" t="s">
        <v>564</v>
      </c>
      <c r="AF18" s="100" t="s">
        <v>565</v>
      </c>
      <c r="AG18" s="100" t="s">
        <v>566</v>
      </c>
      <c r="AH18" s="100" t="s">
        <v>567</v>
      </c>
      <c r="AI18" s="100" t="s">
        <v>568</v>
      </c>
      <c r="AJ18" s="100" t="s">
        <v>569</v>
      </c>
      <c r="AK18" s="100" t="s">
        <v>570</v>
      </c>
      <c r="AL18" s="100" t="s">
        <v>760</v>
      </c>
    </row>
    <row r="20" ht="15">
      <c r="A20" s="2" t="s">
        <v>220</v>
      </c>
    </row>
    <row r="21" spans="2:38" ht="15">
      <c r="B21" s="35" t="s">
        <v>17</v>
      </c>
      <c r="C21" s="100" t="s">
        <v>571</v>
      </c>
      <c r="D21" s="100" t="s">
        <v>572</v>
      </c>
      <c r="E21" s="100" t="s">
        <v>573</v>
      </c>
      <c r="F21" s="100" t="s">
        <v>574</v>
      </c>
      <c r="G21" s="100" t="s">
        <v>575</v>
      </c>
      <c r="H21" s="100" t="s">
        <v>576</v>
      </c>
      <c r="I21" s="100" t="s">
        <v>577</v>
      </c>
      <c r="J21" s="100" t="s">
        <v>578</v>
      </c>
      <c r="K21" s="100" t="s">
        <v>579</v>
      </c>
      <c r="L21" s="100" t="s">
        <v>580</v>
      </c>
      <c r="M21" s="100" t="s">
        <v>581</v>
      </c>
      <c r="N21" s="100" t="s">
        <v>582</v>
      </c>
      <c r="O21" s="100" t="s">
        <v>583</v>
      </c>
      <c r="P21" s="100" t="s">
        <v>584</v>
      </c>
      <c r="Q21" s="100" t="s">
        <v>585</v>
      </c>
      <c r="R21" s="100" t="s">
        <v>586</v>
      </c>
      <c r="S21" s="100" t="s">
        <v>587</v>
      </c>
      <c r="T21" s="100" t="s">
        <v>588</v>
      </c>
      <c r="U21" s="100" t="s">
        <v>589</v>
      </c>
      <c r="V21" s="100" t="s">
        <v>590</v>
      </c>
      <c r="W21" s="100" t="s">
        <v>255</v>
      </c>
      <c r="X21" s="100" t="s">
        <v>591</v>
      </c>
      <c r="Y21" s="100" t="s">
        <v>592</v>
      </c>
      <c r="Z21" s="100" t="s">
        <v>593</v>
      </c>
      <c r="AA21" s="100" t="s">
        <v>594</v>
      </c>
      <c r="AB21" s="100" t="s">
        <v>595</v>
      </c>
      <c r="AC21" s="100" t="s">
        <v>596</v>
      </c>
      <c r="AD21" s="100" t="s">
        <v>597</v>
      </c>
      <c r="AE21" s="100" t="s">
        <v>598</v>
      </c>
      <c r="AF21" s="100" t="s">
        <v>599</v>
      </c>
      <c r="AG21" s="100" t="s">
        <v>600</v>
      </c>
      <c r="AH21" s="100" t="s">
        <v>601</v>
      </c>
      <c r="AI21" s="100" t="s">
        <v>602</v>
      </c>
      <c r="AJ21" s="100" t="s">
        <v>603</v>
      </c>
      <c r="AK21" s="100" t="s">
        <v>604</v>
      </c>
      <c r="AL21" s="100" t="s">
        <v>761</v>
      </c>
    </row>
    <row r="22" spans="2:38" ht="15">
      <c r="B22" s="35" t="s">
        <v>96</v>
      </c>
      <c r="C22" s="100" t="s">
        <v>605</v>
      </c>
      <c r="D22" s="100" t="s">
        <v>606</v>
      </c>
      <c r="E22" s="100" t="s">
        <v>607</v>
      </c>
      <c r="F22" s="100" t="s">
        <v>608</v>
      </c>
      <c r="G22" s="100" t="s">
        <v>609</v>
      </c>
      <c r="H22" s="100" t="s">
        <v>610</v>
      </c>
      <c r="I22" s="100" t="s">
        <v>611</v>
      </c>
      <c r="J22" s="100" t="s">
        <v>612</v>
      </c>
      <c r="K22" s="100" t="s">
        <v>613</v>
      </c>
      <c r="L22" s="100" t="s">
        <v>614</v>
      </c>
      <c r="M22" s="100" t="s">
        <v>615</v>
      </c>
      <c r="N22" s="100" t="s">
        <v>616</v>
      </c>
      <c r="O22" s="100" t="s">
        <v>617</v>
      </c>
      <c r="P22" s="100" t="s">
        <v>618</v>
      </c>
      <c r="Q22" s="100" t="s">
        <v>619</v>
      </c>
      <c r="R22" s="100" t="s">
        <v>620</v>
      </c>
      <c r="S22" s="100" t="s">
        <v>621</v>
      </c>
      <c r="T22" s="100" t="s">
        <v>622</v>
      </c>
      <c r="U22" s="100" t="s">
        <v>623</v>
      </c>
      <c r="V22" s="100" t="s">
        <v>624</v>
      </c>
      <c r="W22" s="100" t="s">
        <v>625</v>
      </c>
      <c r="X22" s="100" t="s">
        <v>626</v>
      </c>
      <c r="Y22" s="100" t="s">
        <v>627</v>
      </c>
      <c r="Z22" s="100" t="s">
        <v>628</v>
      </c>
      <c r="AA22" s="100" t="s">
        <v>629</v>
      </c>
      <c r="AB22" s="100" t="s">
        <v>630</v>
      </c>
      <c r="AC22" s="100" t="s">
        <v>631</v>
      </c>
      <c r="AD22" s="100" t="s">
        <v>632</v>
      </c>
      <c r="AE22" s="100" t="s">
        <v>633</v>
      </c>
      <c r="AF22" s="100" t="s">
        <v>634</v>
      </c>
      <c r="AG22" s="100" t="s">
        <v>635</v>
      </c>
      <c r="AH22" s="100" t="s">
        <v>636</v>
      </c>
      <c r="AI22" s="100" t="s">
        <v>637</v>
      </c>
      <c r="AJ22" s="100" t="s">
        <v>638</v>
      </c>
      <c r="AK22" s="100" t="s">
        <v>639</v>
      </c>
      <c r="AL22" s="100" t="s">
        <v>762</v>
      </c>
    </row>
    <row r="23" spans="2:38" ht="15">
      <c r="B23" s="35" t="s">
        <v>221</v>
      </c>
      <c r="C23" s="100" t="s">
        <v>640</v>
      </c>
      <c r="D23" s="100" t="s">
        <v>641</v>
      </c>
      <c r="E23" s="100" t="s">
        <v>642</v>
      </c>
      <c r="F23" s="100" t="s">
        <v>643</v>
      </c>
      <c r="G23" s="100" t="s">
        <v>644</v>
      </c>
      <c r="H23" s="100" t="s">
        <v>645</v>
      </c>
      <c r="I23" s="100" t="s">
        <v>646</v>
      </c>
      <c r="J23" s="100" t="s">
        <v>647</v>
      </c>
      <c r="K23" s="100" t="s">
        <v>648</v>
      </c>
      <c r="L23" s="100" t="s">
        <v>649</v>
      </c>
      <c r="M23" s="100" t="s">
        <v>650</v>
      </c>
      <c r="N23" s="100" t="s">
        <v>651</v>
      </c>
      <c r="O23" s="100" t="s">
        <v>652</v>
      </c>
      <c r="P23" s="100" t="s">
        <v>653</v>
      </c>
      <c r="Q23" s="100" t="s">
        <v>654</v>
      </c>
      <c r="R23" s="100" t="s">
        <v>655</v>
      </c>
      <c r="S23" s="100" t="s">
        <v>656</v>
      </c>
      <c r="T23" s="100" t="s">
        <v>657</v>
      </c>
      <c r="U23" s="100" t="s">
        <v>658</v>
      </c>
      <c r="V23" s="100" t="s">
        <v>659</v>
      </c>
      <c r="W23" s="100" t="s">
        <v>660</v>
      </c>
      <c r="X23" s="100" t="s">
        <v>661</v>
      </c>
      <c r="Y23" s="100" t="s">
        <v>662</v>
      </c>
      <c r="Z23" s="100" t="s">
        <v>663</v>
      </c>
      <c r="AA23" s="100" t="s">
        <v>664</v>
      </c>
      <c r="AB23" s="100" t="s">
        <v>665</v>
      </c>
      <c r="AC23" s="100" t="s">
        <v>666</v>
      </c>
      <c r="AD23" s="100" t="s">
        <v>667</v>
      </c>
      <c r="AE23" s="100" t="s">
        <v>668</v>
      </c>
      <c r="AF23" s="100" t="s">
        <v>669</v>
      </c>
      <c r="AG23" s="100" t="s">
        <v>670</v>
      </c>
      <c r="AH23" s="100" t="s">
        <v>671</v>
      </c>
      <c r="AI23" s="100" t="s">
        <v>672</v>
      </c>
      <c r="AJ23" s="100" t="s">
        <v>673</v>
      </c>
      <c r="AK23" s="100" t="s">
        <v>674</v>
      </c>
      <c r="AL23" s="100" t="s">
        <v>763</v>
      </c>
    </row>
    <row r="24" spans="2:38" ht="15">
      <c r="B24" s="35" t="s">
        <v>98</v>
      </c>
      <c r="C24" s="100" t="s">
        <v>675</v>
      </c>
      <c r="D24" s="100" t="s">
        <v>676</v>
      </c>
      <c r="E24" s="100" t="s">
        <v>677</v>
      </c>
      <c r="F24" s="100" t="s">
        <v>678</v>
      </c>
      <c r="G24" s="100" t="s">
        <v>679</v>
      </c>
      <c r="H24" s="100" t="s">
        <v>680</v>
      </c>
      <c r="I24" s="100" t="s">
        <v>681</v>
      </c>
      <c r="J24" s="100" t="s">
        <v>682</v>
      </c>
      <c r="K24" s="100" t="s">
        <v>683</v>
      </c>
      <c r="L24" s="100" t="s">
        <v>684</v>
      </c>
      <c r="M24" s="100" t="s">
        <v>685</v>
      </c>
      <c r="N24" s="100" t="s">
        <v>686</v>
      </c>
      <c r="O24" s="100" t="s">
        <v>687</v>
      </c>
      <c r="P24" s="100" t="s">
        <v>688</v>
      </c>
      <c r="Q24" s="100" t="s">
        <v>689</v>
      </c>
      <c r="R24" s="100" t="s">
        <v>690</v>
      </c>
      <c r="S24" s="100" t="s">
        <v>691</v>
      </c>
      <c r="T24" s="100" t="s">
        <v>692</v>
      </c>
      <c r="U24" s="100" t="s">
        <v>693</v>
      </c>
      <c r="V24" s="100" t="s">
        <v>694</v>
      </c>
      <c r="W24" s="100" t="s">
        <v>695</v>
      </c>
      <c r="X24" s="100" t="s">
        <v>696</v>
      </c>
      <c r="Y24" s="100" t="s">
        <v>697</v>
      </c>
      <c r="Z24" s="100" t="s">
        <v>698</v>
      </c>
      <c r="AA24" s="100" t="s">
        <v>699</v>
      </c>
      <c r="AB24" s="100" t="s">
        <v>700</v>
      </c>
      <c r="AC24" s="100" t="s">
        <v>701</v>
      </c>
      <c r="AD24" s="100" t="s">
        <v>702</v>
      </c>
      <c r="AE24" s="100" t="s">
        <v>703</v>
      </c>
      <c r="AF24" s="100" t="s">
        <v>704</v>
      </c>
      <c r="AG24" s="100" t="s">
        <v>705</v>
      </c>
      <c r="AH24" s="100" t="s">
        <v>706</v>
      </c>
      <c r="AI24" s="100" t="s">
        <v>707</v>
      </c>
      <c r="AJ24" s="100" t="s">
        <v>708</v>
      </c>
      <c r="AK24" s="100" t="s">
        <v>709</v>
      </c>
      <c r="AL24" s="100" t="s">
        <v>764</v>
      </c>
    </row>
    <row r="25" spans="2:38" ht="15">
      <c r="B25" s="35" t="s">
        <v>18</v>
      </c>
      <c r="C25" s="100" t="s">
        <v>710</v>
      </c>
      <c r="D25" s="100" t="s">
        <v>711</v>
      </c>
      <c r="E25" s="100" t="s">
        <v>712</v>
      </c>
      <c r="F25" s="100" t="s">
        <v>713</v>
      </c>
      <c r="G25" s="100" t="s">
        <v>714</v>
      </c>
      <c r="H25" s="100" t="s">
        <v>715</v>
      </c>
      <c r="I25" s="100" t="s">
        <v>716</v>
      </c>
      <c r="J25" s="100" t="s">
        <v>717</v>
      </c>
      <c r="K25" s="100" t="s">
        <v>718</v>
      </c>
      <c r="L25" s="100" t="s">
        <v>719</v>
      </c>
      <c r="M25" s="100" t="s">
        <v>720</v>
      </c>
      <c r="N25" s="100" t="s">
        <v>721</v>
      </c>
      <c r="O25" s="100" t="s">
        <v>722</v>
      </c>
      <c r="P25" s="100" t="s">
        <v>723</v>
      </c>
      <c r="Q25" s="100" t="s">
        <v>724</v>
      </c>
      <c r="R25" s="100" t="s">
        <v>725</v>
      </c>
      <c r="S25" s="100" t="s">
        <v>726</v>
      </c>
      <c r="T25" s="100" t="s">
        <v>727</v>
      </c>
      <c r="U25" s="100" t="s">
        <v>728</v>
      </c>
      <c r="V25" s="100" t="s">
        <v>729</v>
      </c>
      <c r="W25" s="100" t="s">
        <v>730</v>
      </c>
      <c r="X25" s="100" t="s">
        <v>731</v>
      </c>
      <c r="Y25" s="100" t="s">
        <v>732</v>
      </c>
      <c r="Z25" s="100" t="s">
        <v>733</v>
      </c>
      <c r="AA25" s="100" t="s">
        <v>734</v>
      </c>
      <c r="AB25" s="100" t="s">
        <v>735</v>
      </c>
      <c r="AC25" s="100" t="s">
        <v>736</v>
      </c>
      <c r="AD25" s="100" t="s">
        <v>737</v>
      </c>
      <c r="AE25" s="100" t="s">
        <v>738</v>
      </c>
      <c r="AF25" s="100" t="s">
        <v>739</v>
      </c>
      <c r="AG25" s="100" t="s">
        <v>740</v>
      </c>
      <c r="AH25" s="100" t="s">
        <v>741</v>
      </c>
      <c r="AI25" s="100" t="s">
        <v>742</v>
      </c>
      <c r="AJ25" s="100" t="s">
        <v>743</v>
      </c>
      <c r="AK25" s="100" t="s">
        <v>744</v>
      </c>
      <c r="AL25" s="100" t="s">
        <v>765</v>
      </c>
    </row>
    <row r="27" spans="1:2" ht="15">
      <c r="A27" s="145" t="s">
        <v>102</v>
      </c>
      <c r="B27" s="145"/>
    </row>
  </sheetData>
  <mergeCells count="3">
    <mergeCell ref="A27:B27"/>
    <mergeCell ref="A4:B4"/>
    <mergeCell ref="A3:B3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89"/>
  <sheetViews>
    <sheetView view="pageBreakPreview" zoomScale="60" workbookViewId="0" topLeftCell="A1"/>
  </sheetViews>
  <sheetFormatPr defaultColWidth="9.140625" defaultRowHeight="15"/>
  <cols>
    <col min="1" max="1" width="2.7109375" style="113" customWidth="1"/>
    <col min="2" max="2" width="8.140625" style="113" customWidth="1"/>
    <col min="3" max="3" width="44.57421875" style="113" customWidth="1"/>
    <col min="4" max="35" width="12.00390625" style="109" customWidth="1"/>
    <col min="36" max="42" width="9.140625" style="115" customWidth="1"/>
    <col min="43" max="16384" width="9.140625" style="115" customWidth="1"/>
  </cols>
  <sheetData>
    <row r="1" spans="1:3" s="109" customFormat="1" ht="15" customHeight="1">
      <c r="A1" s="108" t="s">
        <v>85</v>
      </c>
      <c r="C1" s="110"/>
    </row>
    <row r="2" spans="1:3" s="109" customFormat="1" ht="50.1" customHeight="1">
      <c r="A2" s="138" t="s">
        <v>147</v>
      </c>
      <c r="B2" s="139"/>
      <c r="C2" s="139"/>
    </row>
    <row r="3" spans="1:3" s="109" customFormat="1" ht="50.1" customHeight="1">
      <c r="A3" s="140" t="s">
        <v>148</v>
      </c>
      <c r="B3" s="141"/>
      <c r="C3" s="141"/>
    </row>
    <row r="4" spans="1:35" s="112" customFormat="1" ht="15" customHeight="1">
      <c r="A4" s="142" t="s">
        <v>86</v>
      </c>
      <c r="B4" s="142"/>
      <c r="C4" s="142"/>
      <c r="D4" s="111">
        <v>1979</v>
      </c>
      <c r="E4" s="111">
        <v>1980</v>
      </c>
      <c r="F4" s="111">
        <v>1981</v>
      </c>
      <c r="G4" s="111">
        <v>1982</v>
      </c>
      <c r="H4" s="111">
        <v>1983</v>
      </c>
      <c r="I4" s="111">
        <v>1984</v>
      </c>
      <c r="J4" s="111">
        <v>1985</v>
      </c>
      <c r="K4" s="111">
        <v>1986</v>
      </c>
      <c r="L4" s="111">
        <v>1987</v>
      </c>
      <c r="M4" s="111">
        <v>1988</v>
      </c>
      <c r="N4" s="111">
        <v>1989</v>
      </c>
      <c r="O4" s="111">
        <v>1990</v>
      </c>
      <c r="P4" s="111">
        <v>1991</v>
      </c>
      <c r="Q4" s="111">
        <v>1992</v>
      </c>
      <c r="R4" s="111">
        <v>1993</v>
      </c>
      <c r="S4" s="111">
        <v>1994</v>
      </c>
      <c r="T4" s="111">
        <v>1995</v>
      </c>
      <c r="U4" s="111">
        <v>1996</v>
      </c>
      <c r="V4" s="111">
        <v>1997</v>
      </c>
      <c r="W4" s="111">
        <v>1998</v>
      </c>
      <c r="X4" s="111">
        <v>1999</v>
      </c>
      <c r="Y4" s="111">
        <v>2000</v>
      </c>
      <c r="Z4" s="111">
        <v>2001</v>
      </c>
      <c r="AA4" s="111">
        <v>2002</v>
      </c>
      <c r="AB4" s="111">
        <v>2003</v>
      </c>
      <c r="AC4" s="111">
        <v>2004</v>
      </c>
      <c r="AD4" s="111">
        <v>2005</v>
      </c>
      <c r="AE4" s="111">
        <v>2006</v>
      </c>
      <c r="AF4" s="111">
        <v>2007</v>
      </c>
      <c r="AG4" s="111">
        <v>2008</v>
      </c>
      <c r="AH4" s="111">
        <v>2009</v>
      </c>
      <c r="AI4" s="111">
        <v>2010</v>
      </c>
    </row>
    <row r="5" spans="4:35" ht="15"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</row>
    <row r="6" spans="1:35" ht="33" customHeight="1">
      <c r="A6" s="143" t="s">
        <v>149</v>
      </c>
      <c r="B6" s="144"/>
      <c r="C6" s="14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</row>
    <row r="7" spans="1:35" ht="15" customHeight="1">
      <c r="A7" s="115"/>
      <c r="B7" s="116" t="s">
        <v>168</v>
      </c>
      <c r="C7" s="117"/>
      <c r="D7" s="118">
        <v>53.2954602</v>
      </c>
      <c r="E7" s="118">
        <v>53.49472322</v>
      </c>
      <c r="F7" s="118">
        <v>52.91630463</v>
      </c>
      <c r="G7" s="118">
        <v>52.27274829</v>
      </c>
      <c r="H7" s="118">
        <v>52.5899857</v>
      </c>
      <c r="I7" s="118">
        <v>51.47184598</v>
      </c>
      <c r="J7" s="118">
        <v>52.28215591</v>
      </c>
      <c r="K7" s="118">
        <v>52.22923488</v>
      </c>
      <c r="L7" s="118">
        <v>50.92568999</v>
      </c>
      <c r="M7" s="118">
        <v>51.62461488</v>
      </c>
      <c r="N7" s="118">
        <v>52.31076435</v>
      </c>
      <c r="O7" s="118">
        <v>53.57940787</v>
      </c>
      <c r="P7" s="118">
        <v>53.9205445</v>
      </c>
      <c r="Q7" s="118">
        <v>54.32497981</v>
      </c>
      <c r="R7" s="118">
        <v>53.0388816</v>
      </c>
      <c r="S7" s="118">
        <v>56.39775461</v>
      </c>
      <c r="T7" s="118">
        <v>55.60162438</v>
      </c>
      <c r="U7" s="118">
        <v>57.72332738</v>
      </c>
      <c r="V7" s="118">
        <v>57.46918312</v>
      </c>
      <c r="W7" s="118">
        <v>59.3995343</v>
      </c>
      <c r="X7" s="118">
        <v>58.39173173</v>
      </c>
      <c r="Y7" s="118">
        <v>59.62162147</v>
      </c>
      <c r="Z7" s="118">
        <v>57.75431202</v>
      </c>
      <c r="AA7" s="118">
        <v>57.35064806</v>
      </c>
      <c r="AB7" s="118">
        <v>57.50674056</v>
      </c>
      <c r="AC7" s="118">
        <v>57.57121932</v>
      </c>
      <c r="AD7" s="118">
        <v>55.64641139</v>
      </c>
      <c r="AE7" s="118">
        <v>54.25052313</v>
      </c>
      <c r="AF7" s="118">
        <v>55.92523564</v>
      </c>
      <c r="AG7" s="118">
        <v>54.51113475</v>
      </c>
      <c r="AH7" s="118">
        <v>53.35237814</v>
      </c>
      <c r="AI7" s="118">
        <v>53.09756428</v>
      </c>
    </row>
    <row r="8" spans="1:35" ht="15" customHeight="1">
      <c r="A8" s="115"/>
      <c r="B8" s="116"/>
      <c r="C8" s="117" t="s">
        <v>56</v>
      </c>
      <c r="D8" s="118">
        <v>18.51343276</v>
      </c>
      <c r="E8" s="118">
        <v>18.54478709</v>
      </c>
      <c r="F8" s="118">
        <v>15.96946396</v>
      </c>
      <c r="G8" s="118">
        <v>14.84707456</v>
      </c>
      <c r="H8" s="118">
        <v>16.04280434</v>
      </c>
      <c r="I8" s="118">
        <v>16.01680754</v>
      </c>
      <c r="J8" s="118">
        <v>16.18267879</v>
      </c>
      <c r="K8" s="118">
        <v>16.57955934</v>
      </c>
      <c r="L8" s="118">
        <v>20.24173699</v>
      </c>
      <c r="M8" s="118">
        <v>22.54774703</v>
      </c>
      <c r="N8" s="118">
        <v>22.3367927</v>
      </c>
      <c r="O8" s="118">
        <v>22.92208713</v>
      </c>
      <c r="P8" s="118">
        <v>23.15452264</v>
      </c>
      <c r="Q8" s="118">
        <v>23.08572529</v>
      </c>
      <c r="R8" s="118">
        <v>23.38521199</v>
      </c>
      <c r="S8" s="118">
        <v>27.17976193</v>
      </c>
      <c r="T8" s="118">
        <v>25.65959744</v>
      </c>
      <c r="U8" s="118">
        <v>28.96928004</v>
      </c>
      <c r="V8" s="118">
        <v>27.48821153</v>
      </c>
      <c r="W8" s="118">
        <v>29.83620888</v>
      </c>
      <c r="X8" s="118">
        <v>27.42226357</v>
      </c>
      <c r="Y8" s="118">
        <v>30.99676174</v>
      </c>
      <c r="Z8" s="118">
        <v>27.32611019</v>
      </c>
      <c r="AA8" s="118">
        <v>26.5504387</v>
      </c>
      <c r="AB8" s="118">
        <v>24.71985409</v>
      </c>
      <c r="AC8" s="118">
        <v>25.43799606</v>
      </c>
      <c r="AD8" s="118">
        <v>23.78718235</v>
      </c>
      <c r="AE8" s="118">
        <v>25.06715675</v>
      </c>
      <c r="AF8" s="118">
        <v>24.38099222</v>
      </c>
      <c r="AG8" s="118">
        <v>24.53788993</v>
      </c>
      <c r="AH8" s="118">
        <v>23.50529116</v>
      </c>
      <c r="AI8" s="118">
        <v>21.26044688</v>
      </c>
    </row>
    <row r="9" spans="1:35" ht="15" customHeight="1">
      <c r="A9" s="115"/>
      <c r="B9" s="116"/>
      <c r="C9" s="117" t="s">
        <v>57</v>
      </c>
      <c r="D9" s="118">
        <v>60.35109071</v>
      </c>
      <c r="E9" s="118">
        <v>59.96849266</v>
      </c>
      <c r="F9" s="118">
        <v>59.25742996</v>
      </c>
      <c r="G9" s="118">
        <v>58.08185249</v>
      </c>
      <c r="H9" s="118">
        <v>58.02591719</v>
      </c>
      <c r="I9" s="118">
        <v>56.83063593</v>
      </c>
      <c r="J9" s="118">
        <v>57.44067923</v>
      </c>
      <c r="K9" s="118">
        <v>57.1266694</v>
      </c>
      <c r="L9" s="118">
        <v>55.42644002</v>
      </c>
      <c r="M9" s="118">
        <v>55.81269271</v>
      </c>
      <c r="N9" s="118">
        <v>56.45148825</v>
      </c>
      <c r="O9" s="118">
        <v>57.57561645</v>
      </c>
      <c r="P9" s="118">
        <v>57.58246123</v>
      </c>
      <c r="Q9" s="118">
        <v>57.90041528</v>
      </c>
      <c r="R9" s="118">
        <v>56.58466777</v>
      </c>
      <c r="S9" s="118">
        <v>59.82139408</v>
      </c>
      <c r="T9" s="118">
        <v>59.22471367</v>
      </c>
      <c r="U9" s="118">
        <v>61.29932027</v>
      </c>
      <c r="V9" s="118">
        <v>61.21133667</v>
      </c>
      <c r="W9" s="118">
        <v>62.99501082</v>
      </c>
      <c r="X9" s="118">
        <v>62.45212857</v>
      </c>
      <c r="Y9" s="118">
        <v>63.21464772</v>
      </c>
      <c r="Z9" s="118">
        <v>61.3578903</v>
      </c>
      <c r="AA9" s="118">
        <v>60.56938003</v>
      </c>
      <c r="AB9" s="118">
        <v>60.7952277</v>
      </c>
      <c r="AC9" s="118">
        <v>60.76040446</v>
      </c>
      <c r="AD9" s="118">
        <v>58.73049819</v>
      </c>
      <c r="AE9" s="118">
        <v>56.95717116</v>
      </c>
      <c r="AF9" s="118">
        <v>58.86364421</v>
      </c>
      <c r="AG9" s="118">
        <v>57.18377045</v>
      </c>
      <c r="AH9" s="118">
        <v>55.76138693</v>
      </c>
      <c r="AI9" s="118">
        <v>55.41738379</v>
      </c>
    </row>
    <row r="10" spans="1:35" ht="15" customHeight="1">
      <c r="A10" s="115"/>
      <c r="B10" s="116"/>
      <c r="C10" s="117" t="s">
        <v>58</v>
      </c>
      <c r="D10" s="118">
        <v>30.84687273</v>
      </c>
      <c r="E10" s="118">
        <v>33.34473747</v>
      </c>
      <c r="F10" s="118">
        <v>35.36736272</v>
      </c>
      <c r="G10" s="118">
        <v>37.53295028</v>
      </c>
      <c r="H10" s="118">
        <v>36.21816197</v>
      </c>
      <c r="I10" s="118">
        <v>34.45051316</v>
      </c>
      <c r="J10" s="118">
        <v>37.7001161</v>
      </c>
      <c r="K10" s="118">
        <v>41.19208659</v>
      </c>
      <c r="L10" s="118">
        <v>40.02547542</v>
      </c>
      <c r="M10" s="118">
        <v>38.87782251</v>
      </c>
      <c r="N10" s="118">
        <v>41.23836326</v>
      </c>
      <c r="O10" s="118">
        <v>42.03551572</v>
      </c>
      <c r="P10" s="118">
        <v>40.53385237</v>
      </c>
      <c r="Q10" s="118">
        <v>42.45479415</v>
      </c>
      <c r="R10" s="118">
        <v>40.4781165</v>
      </c>
      <c r="S10" s="118">
        <v>46.35102395</v>
      </c>
      <c r="T10" s="118">
        <v>45.01052364</v>
      </c>
      <c r="U10" s="118">
        <v>45.64960308</v>
      </c>
      <c r="V10" s="118">
        <v>44.75042763</v>
      </c>
      <c r="W10" s="118">
        <v>49.48466981</v>
      </c>
      <c r="X10" s="118">
        <v>43.2055589</v>
      </c>
      <c r="Y10" s="118">
        <v>47.6889643</v>
      </c>
      <c r="Z10" s="118">
        <v>44.33341315</v>
      </c>
      <c r="AA10" s="118">
        <v>45.7885119</v>
      </c>
      <c r="AB10" s="118">
        <v>45.81019793</v>
      </c>
      <c r="AC10" s="118">
        <v>47.55021811</v>
      </c>
      <c r="AD10" s="118">
        <v>45.23508984</v>
      </c>
      <c r="AE10" s="118">
        <v>47.34731676</v>
      </c>
      <c r="AF10" s="118">
        <v>47.10349609</v>
      </c>
      <c r="AG10" s="118">
        <v>46.28633405</v>
      </c>
      <c r="AH10" s="118">
        <v>46.81832734</v>
      </c>
      <c r="AI10" s="118">
        <v>47.35884972</v>
      </c>
    </row>
    <row r="11" spans="1:35" ht="15" customHeight="1">
      <c r="A11" s="115"/>
      <c r="B11" s="116" t="s">
        <v>169</v>
      </c>
      <c r="C11" s="117"/>
      <c r="D11" s="118">
        <v>76.02266475</v>
      </c>
      <c r="E11" s="118">
        <v>76.73362066</v>
      </c>
      <c r="F11" s="118">
        <v>78.2736897</v>
      </c>
      <c r="G11" s="118">
        <v>78.97765133</v>
      </c>
      <c r="H11" s="118">
        <v>78.87706518</v>
      </c>
      <c r="I11" s="118">
        <v>79.00902985</v>
      </c>
      <c r="J11" s="118">
        <v>79.79611266</v>
      </c>
      <c r="K11" s="118">
        <v>80.98184983</v>
      </c>
      <c r="L11" s="118">
        <v>83.60451889</v>
      </c>
      <c r="M11" s="118">
        <v>82.92251162</v>
      </c>
      <c r="N11" s="118">
        <v>83.07947071</v>
      </c>
      <c r="O11" s="118">
        <v>83.85958029</v>
      </c>
      <c r="P11" s="118">
        <v>84.1195205</v>
      </c>
      <c r="Q11" s="118">
        <v>83.66483387</v>
      </c>
      <c r="R11" s="118">
        <v>80.562896</v>
      </c>
      <c r="S11" s="118">
        <v>84.81793596</v>
      </c>
      <c r="T11" s="118">
        <v>83.34709311</v>
      </c>
      <c r="U11" s="118">
        <v>84.24412849</v>
      </c>
      <c r="V11" s="118">
        <v>82.67646906</v>
      </c>
      <c r="W11" s="118">
        <v>84.07243269</v>
      </c>
      <c r="X11" s="118">
        <v>83.69151555</v>
      </c>
      <c r="Y11" s="118">
        <v>84.10847834</v>
      </c>
      <c r="Z11" s="118">
        <v>81.56876776</v>
      </c>
      <c r="AA11" s="118">
        <v>81.91789879</v>
      </c>
      <c r="AB11" s="118">
        <v>82.94429341</v>
      </c>
      <c r="AC11" s="118">
        <v>83.44745644</v>
      </c>
      <c r="AD11" s="118">
        <v>81.99412927</v>
      </c>
      <c r="AE11" s="118">
        <v>80.76353315</v>
      </c>
      <c r="AF11" s="118">
        <v>81.3750661</v>
      </c>
      <c r="AG11" s="118">
        <v>80.87820876</v>
      </c>
      <c r="AH11" s="118">
        <v>79.33435976</v>
      </c>
      <c r="AI11" s="118">
        <v>78.74782251</v>
      </c>
    </row>
    <row r="12" spans="1:35" ht="15" customHeight="1">
      <c r="A12" s="115"/>
      <c r="B12" s="116"/>
      <c r="C12" s="117" t="s">
        <v>56</v>
      </c>
      <c r="D12" s="118">
        <v>24.94326649</v>
      </c>
      <c r="E12" s="118">
        <v>29.33451919</v>
      </c>
      <c r="F12" s="118">
        <v>25.16608496</v>
      </c>
      <c r="G12" s="118">
        <v>26.34829118</v>
      </c>
      <c r="H12" s="118">
        <v>25.47448739</v>
      </c>
      <c r="I12" s="118">
        <v>29.00980094</v>
      </c>
      <c r="J12" s="118">
        <v>29.35615408</v>
      </c>
      <c r="K12" s="118">
        <v>29.91279035</v>
      </c>
      <c r="L12" s="118">
        <v>42.30654081</v>
      </c>
      <c r="M12" s="118">
        <v>44.38023677</v>
      </c>
      <c r="N12" s="118">
        <v>37.25412119</v>
      </c>
      <c r="O12" s="118">
        <v>41.66622699</v>
      </c>
      <c r="P12" s="118">
        <v>44.94883044</v>
      </c>
      <c r="Q12" s="118">
        <v>47.47360842</v>
      </c>
      <c r="R12" s="118">
        <v>35.28644361</v>
      </c>
      <c r="S12" s="118">
        <v>43.1725891</v>
      </c>
      <c r="T12" s="118">
        <v>40.47426321</v>
      </c>
      <c r="U12" s="118">
        <v>44.30167041</v>
      </c>
      <c r="V12" s="118">
        <v>44.19396124</v>
      </c>
      <c r="W12" s="118">
        <v>42.21264255</v>
      </c>
      <c r="X12" s="118">
        <v>41.11348066</v>
      </c>
      <c r="Y12" s="118">
        <v>46.17406965</v>
      </c>
      <c r="Z12" s="118">
        <v>40.43258419</v>
      </c>
      <c r="AA12" s="118">
        <v>44.5824585</v>
      </c>
      <c r="AB12" s="118">
        <v>43.07369453</v>
      </c>
      <c r="AC12" s="118">
        <v>47.20852863</v>
      </c>
      <c r="AD12" s="118">
        <v>39.34452652</v>
      </c>
      <c r="AE12" s="118">
        <v>48.38440265</v>
      </c>
      <c r="AF12" s="118">
        <v>37.58051431</v>
      </c>
      <c r="AG12" s="118">
        <v>41.19408374</v>
      </c>
      <c r="AH12" s="118">
        <v>38.96733597</v>
      </c>
      <c r="AI12" s="118">
        <v>33.83857643</v>
      </c>
    </row>
    <row r="13" spans="1:35" ht="15" customHeight="1">
      <c r="A13" s="115"/>
      <c r="B13" s="116"/>
      <c r="C13" s="117" t="s">
        <v>57</v>
      </c>
      <c r="D13" s="118">
        <v>81.57607799</v>
      </c>
      <c r="E13" s="118">
        <v>81.58000312</v>
      </c>
      <c r="F13" s="118">
        <v>83.15602324</v>
      </c>
      <c r="G13" s="118">
        <v>83.10862122</v>
      </c>
      <c r="H13" s="118">
        <v>82.91080809</v>
      </c>
      <c r="I13" s="118">
        <v>82.72773223</v>
      </c>
      <c r="J13" s="118">
        <v>83.61576384</v>
      </c>
      <c r="K13" s="118">
        <v>84.38812631</v>
      </c>
      <c r="L13" s="118">
        <v>86.31155934</v>
      </c>
      <c r="M13" s="118">
        <v>85.48916075</v>
      </c>
      <c r="N13" s="118">
        <v>86.04846511</v>
      </c>
      <c r="O13" s="118">
        <v>86.52783106</v>
      </c>
      <c r="P13" s="118">
        <v>86.43302088</v>
      </c>
      <c r="Q13" s="118">
        <v>86.10234022</v>
      </c>
      <c r="R13" s="118">
        <v>83.59804276</v>
      </c>
      <c r="S13" s="118">
        <v>87.0420675</v>
      </c>
      <c r="T13" s="118">
        <v>85.44219278</v>
      </c>
      <c r="U13" s="118">
        <v>86.56265245</v>
      </c>
      <c r="V13" s="118">
        <v>84.9975391</v>
      </c>
      <c r="W13" s="118">
        <v>86.53559308</v>
      </c>
      <c r="X13" s="118">
        <v>86.23886022</v>
      </c>
      <c r="Y13" s="118">
        <v>86.28300917</v>
      </c>
      <c r="Z13" s="118">
        <v>83.99416396</v>
      </c>
      <c r="AA13" s="118">
        <v>83.73353475</v>
      </c>
      <c r="AB13" s="118">
        <v>84.92368445</v>
      </c>
      <c r="AC13" s="118">
        <v>85.18851912</v>
      </c>
      <c r="AD13" s="118">
        <v>83.72816673</v>
      </c>
      <c r="AE13" s="118">
        <v>81.89827593</v>
      </c>
      <c r="AF13" s="118">
        <v>83.38809507</v>
      </c>
      <c r="AG13" s="118">
        <v>83.07285828</v>
      </c>
      <c r="AH13" s="118">
        <v>81.4526637</v>
      </c>
      <c r="AI13" s="118">
        <v>80.46885394</v>
      </c>
    </row>
    <row r="14" spans="1:35" ht="15" customHeight="1">
      <c r="A14" s="115"/>
      <c r="B14" s="116"/>
      <c r="C14" s="117" t="s">
        <v>58</v>
      </c>
      <c r="D14" s="118">
        <v>51.32926691</v>
      </c>
      <c r="E14" s="118">
        <v>54.85545019</v>
      </c>
      <c r="F14" s="118">
        <v>54.20719281</v>
      </c>
      <c r="G14" s="118">
        <v>60.62491312</v>
      </c>
      <c r="H14" s="118">
        <v>61.55460364</v>
      </c>
      <c r="I14" s="118">
        <v>55.84314666</v>
      </c>
      <c r="J14" s="118">
        <v>62.01410886</v>
      </c>
      <c r="K14" s="118">
        <v>70.13182581</v>
      </c>
      <c r="L14" s="118">
        <v>76.44010853</v>
      </c>
      <c r="M14" s="118">
        <v>72.95012768</v>
      </c>
      <c r="N14" s="118">
        <v>75.49357696</v>
      </c>
      <c r="O14" s="118">
        <v>74.78065686</v>
      </c>
      <c r="P14" s="118">
        <v>75.47528058</v>
      </c>
      <c r="Q14" s="118">
        <v>70.11562648</v>
      </c>
      <c r="R14" s="118">
        <v>68.02628577</v>
      </c>
      <c r="S14" s="118">
        <v>74.32989695</v>
      </c>
      <c r="T14" s="118">
        <v>82.61524092</v>
      </c>
      <c r="U14" s="118">
        <v>79.29720127</v>
      </c>
      <c r="V14" s="118">
        <v>71.82003606</v>
      </c>
      <c r="W14" s="118">
        <v>74.38842502</v>
      </c>
      <c r="X14" s="118">
        <v>72.46250266</v>
      </c>
      <c r="Y14" s="118">
        <v>73.86479215</v>
      </c>
      <c r="Z14" s="118">
        <v>69.59430224</v>
      </c>
      <c r="AA14" s="118">
        <v>70.59353012</v>
      </c>
      <c r="AB14" s="118">
        <v>65.73316389</v>
      </c>
      <c r="AC14" s="118">
        <v>69.0895475</v>
      </c>
      <c r="AD14" s="118">
        <v>70.19416214</v>
      </c>
      <c r="AE14" s="118">
        <v>75.7758445</v>
      </c>
      <c r="AF14" s="118">
        <v>70.67649397</v>
      </c>
      <c r="AG14" s="118">
        <v>66.90691404</v>
      </c>
      <c r="AH14" s="118">
        <v>66.03752094</v>
      </c>
      <c r="AI14" s="118">
        <v>68.10938525</v>
      </c>
    </row>
    <row r="15" spans="1:35" ht="15" customHeight="1">
      <c r="A15" s="115"/>
      <c r="B15" s="116" t="s">
        <v>170</v>
      </c>
      <c r="C15" s="117"/>
      <c r="D15" s="118">
        <v>48.29921153</v>
      </c>
      <c r="E15" s="118">
        <v>48.43283508</v>
      </c>
      <c r="F15" s="118">
        <v>47.5956089</v>
      </c>
      <c r="G15" s="118">
        <v>46.77175582</v>
      </c>
      <c r="H15" s="118">
        <v>47.05304519</v>
      </c>
      <c r="I15" s="118">
        <v>45.87551862</v>
      </c>
      <c r="J15" s="118">
        <v>46.81411516</v>
      </c>
      <c r="K15" s="118">
        <v>46.54410567</v>
      </c>
      <c r="L15" s="118">
        <v>46.51995985</v>
      </c>
      <c r="M15" s="118">
        <v>47.36513528</v>
      </c>
      <c r="N15" s="118">
        <v>48.05774839</v>
      </c>
      <c r="O15" s="118">
        <v>49.4050828</v>
      </c>
      <c r="P15" s="118">
        <v>49.68005778</v>
      </c>
      <c r="Q15" s="118">
        <v>50.1279324</v>
      </c>
      <c r="R15" s="118">
        <v>49.00380974</v>
      </c>
      <c r="S15" s="118">
        <v>52.51838795</v>
      </c>
      <c r="T15" s="118">
        <v>52.0253935</v>
      </c>
      <c r="U15" s="118">
        <v>54.29182451</v>
      </c>
      <c r="V15" s="118">
        <v>54.29064765</v>
      </c>
      <c r="W15" s="118">
        <v>56.35188649</v>
      </c>
      <c r="X15" s="118">
        <v>55.10166176</v>
      </c>
      <c r="Y15" s="118">
        <v>56.55969147</v>
      </c>
      <c r="Z15" s="118">
        <v>54.73826053</v>
      </c>
      <c r="AA15" s="118">
        <v>52.74725857</v>
      </c>
      <c r="AB15" s="118">
        <v>52.7428278</v>
      </c>
      <c r="AC15" s="118">
        <v>52.63733813</v>
      </c>
      <c r="AD15" s="118">
        <v>50.74635083</v>
      </c>
      <c r="AE15" s="118">
        <v>49.2908279</v>
      </c>
      <c r="AF15" s="118">
        <v>51.0365403</v>
      </c>
      <c r="AG15" s="118">
        <v>49.52683599</v>
      </c>
      <c r="AH15" s="118">
        <v>48.14712046</v>
      </c>
      <c r="AI15" s="118">
        <v>48.00407216</v>
      </c>
    </row>
    <row r="16" spans="1:35" ht="15" customHeight="1">
      <c r="A16" s="115"/>
      <c r="B16" s="116"/>
      <c r="C16" s="117" t="s">
        <v>56</v>
      </c>
      <c r="D16" s="118">
        <v>17.81205437</v>
      </c>
      <c r="E16" s="118">
        <v>17.34628053</v>
      </c>
      <c r="F16" s="118">
        <v>15.04775551</v>
      </c>
      <c r="G16" s="118">
        <v>13.77258204</v>
      </c>
      <c r="H16" s="118">
        <v>15.0993432</v>
      </c>
      <c r="I16" s="118">
        <v>14.92907985</v>
      </c>
      <c r="J16" s="118">
        <v>14.9686312</v>
      </c>
      <c r="K16" s="118">
        <v>15.41026075</v>
      </c>
      <c r="L16" s="118">
        <v>18.94488011</v>
      </c>
      <c r="M16" s="118">
        <v>21.22776733</v>
      </c>
      <c r="N16" s="118">
        <v>21.39263727</v>
      </c>
      <c r="O16" s="118">
        <v>21.73923376</v>
      </c>
      <c r="P16" s="118">
        <v>21.7072931</v>
      </c>
      <c r="Q16" s="118">
        <v>21.29203041</v>
      </c>
      <c r="R16" s="118">
        <v>22.4556619</v>
      </c>
      <c r="S16" s="118">
        <v>26.29672803</v>
      </c>
      <c r="T16" s="118">
        <v>24.82655854</v>
      </c>
      <c r="U16" s="118">
        <v>28.02807958</v>
      </c>
      <c r="V16" s="118">
        <v>26.56327823</v>
      </c>
      <c r="W16" s="118">
        <v>29.15593661</v>
      </c>
      <c r="X16" s="118">
        <v>26.65772289</v>
      </c>
      <c r="Y16" s="118">
        <v>30.21806238</v>
      </c>
      <c r="Z16" s="118">
        <v>26.57111748</v>
      </c>
      <c r="AA16" s="118">
        <v>25.28245469</v>
      </c>
      <c r="AB16" s="118">
        <v>23.57288379</v>
      </c>
      <c r="AC16" s="118">
        <v>24.04143845</v>
      </c>
      <c r="AD16" s="118">
        <v>22.85850316</v>
      </c>
      <c r="AE16" s="118">
        <v>23.676475</v>
      </c>
      <c r="AF16" s="118">
        <v>23.42627016</v>
      </c>
      <c r="AG16" s="118">
        <v>23.23517519</v>
      </c>
      <c r="AH16" s="118">
        <v>22.1834097</v>
      </c>
      <c r="AI16" s="118">
        <v>20.41670445</v>
      </c>
    </row>
    <row r="17" spans="1:35" ht="15" customHeight="1">
      <c r="A17" s="115"/>
      <c r="B17" s="116"/>
      <c r="C17" s="117" t="s">
        <v>57</v>
      </c>
      <c r="D17" s="118">
        <v>55.23384909</v>
      </c>
      <c r="E17" s="118">
        <v>54.85027919</v>
      </c>
      <c r="F17" s="118">
        <v>53.80600719</v>
      </c>
      <c r="G17" s="118">
        <v>52.49914515</v>
      </c>
      <c r="H17" s="118">
        <v>52.36757324</v>
      </c>
      <c r="I17" s="118">
        <v>51.12868057</v>
      </c>
      <c r="J17" s="118">
        <v>51.88320652</v>
      </c>
      <c r="K17" s="118">
        <v>51.35783607</v>
      </c>
      <c r="L17" s="118">
        <v>50.94868154</v>
      </c>
      <c r="M17" s="118">
        <v>51.4725156</v>
      </c>
      <c r="N17" s="118">
        <v>52.09628148</v>
      </c>
      <c r="O17" s="118">
        <v>53.34502693</v>
      </c>
      <c r="P17" s="118">
        <v>53.32204573</v>
      </c>
      <c r="Q17" s="118">
        <v>53.67926445</v>
      </c>
      <c r="R17" s="118">
        <v>52.43012406</v>
      </c>
      <c r="S17" s="118">
        <v>55.88319971</v>
      </c>
      <c r="T17" s="118">
        <v>55.62851416</v>
      </c>
      <c r="U17" s="118">
        <v>57.85104841</v>
      </c>
      <c r="V17" s="118">
        <v>58.03826059</v>
      </c>
      <c r="W17" s="118">
        <v>59.92160996</v>
      </c>
      <c r="X17" s="118">
        <v>59.16263362</v>
      </c>
      <c r="Y17" s="118">
        <v>60.1543799</v>
      </c>
      <c r="Z17" s="118">
        <v>58.33708404</v>
      </c>
      <c r="AA17" s="118">
        <v>55.98782592</v>
      </c>
      <c r="AB17" s="118">
        <v>56.02147265</v>
      </c>
      <c r="AC17" s="118">
        <v>55.82687929</v>
      </c>
      <c r="AD17" s="118">
        <v>53.81394667</v>
      </c>
      <c r="AE17" s="118">
        <v>52.02075798</v>
      </c>
      <c r="AF17" s="118">
        <v>53.95557003</v>
      </c>
      <c r="AG17" s="118">
        <v>52.13743171</v>
      </c>
      <c r="AH17" s="118">
        <v>50.47405493</v>
      </c>
      <c r="AI17" s="118">
        <v>50.28704178</v>
      </c>
    </row>
    <row r="18" spans="1:35" ht="15" customHeight="1">
      <c r="A18" s="115"/>
      <c r="B18" s="116"/>
      <c r="C18" s="117" t="s">
        <v>58</v>
      </c>
      <c r="D18" s="118">
        <v>25.84002215</v>
      </c>
      <c r="E18" s="118">
        <v>28.329908</v>
      </c>
      <c r="F18" s="118">
        <v>31.03399061</v>
      </c>
      <c r="G18" s="118">
        <v>32.20021753</v>
      </c>
      <c r="H18" s="118">
        <v>31.01315979</v>
      </c>
      <c r="I18" s="118">
        <v>29.23889926</v>
      </c>
      <c r="J18" s="118">
        <v>31.38331091</v>
      </c>
      <c r="K18" s="118">
        <v>33.74191048</v>
      </c>
      <c r="L18" s="118">
        <v>33.99636908</v>
      </c>
      <c r="M18" s="118">
        <v>33.79629747</v>
      </c>
      <c r="N18" s="118">
        <v>35.28146517</v>
      </c>
      <c r="O18" s="118">
        <v>36.35771338</v>
      </c>
      <c r="P18" s="118">
        <v>34.41770162</v>
      </c>
      <c r="Q18" s="118">
        <v>37.5364972</v>
      </c>
      <c r="R18" s="118">
        <v>35.91137159</v>
      </c>
      <c r="S18" s="118">
        <v>41.43922569</v>
      </c>
      <c r="T18" s="118">
        <v>39.83036934</v>
      </c>
      <c r="U18" s="118">
        <v>40.21004386</v>
      </c>
      <c r="V18" s="118">
        <v>40.31089903</v>
      </c>
      <c r="W18" s="118">
        <v>45.54316701</v>
      </c>
      <c r="X18" s="118">
        <v>38.63526133</v>
      </c>
      <c r="Y18" s="118">
        <v>43.42261001</v>
      </c>
      <c r="Z18" s="118">
        <v>40.54211038</v>
      </c>
      <c r="AA18" s="118">
        <v>40.10380708</v>
      </c>
      <c r="AB18" s="118">
        <v>41.22126489</v>
      </c>
      <c r="AC18" s="118">
        <v>42.83085583</v>
      </c>
      <c r="AD18" s="118">
        <v>39.77236183</v>
      </c>
      <c r="AE18" s="118">
        <v>41.25570232</v>
      </c>
      <c r="AF18" s="118">
        <v>41.01162051</v>
      </c>
      <c r="AG18" s="118">
        <v>40.75957378</v>
      </c>
      <c r="AH18" s="118">
        <v>41.47517724</v>
      </c>
      <c r="AI18" s="118">
        <v>41.81886842</v>
      </c>
    </row>
    <row r="19" spans="4:35" ht="9" customHeight="1"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</row>
    <row r="20" spans="1:35" ht="15" customHeight="1">
      <c r="A20" s="119" t="s">
        <v>87</v>
      </c>
      <c r="B20" s="119"/>
      <c r="C20" s="120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</row>
    <row r="21" spans="1:35" ht="15" customHeight="1">
      <c r="A21" s="115"/>
      <c r="B21" s="116" t="s">
        <v>168</v>
      </c>
      <c r="C21" s="117"/>
      <c r="D21" s="118">
        <v>45.3563822</v>
      </c>
      <c r="E21" s="118">
        <v>45.107375</v>
      </c>
      <c r="F21" s="118">
        <v>44.58671134</v>
      </c>
      <c r="G21" s="118">
        <v>44.15993592</v>
      </c>
      <c r="H21" s="118">
        <v>43.76148239</v>
      </c>
      <c r="I21" s="118">
        <v>42.70425152</v>
      </c>
      <c r="J21" s="118">
        <v>43.11896016</v>
      </c>
      <c r="K21" s="118">
        <v>42.84220044</v>
      </c>
      <c r="L21" s="118">
        <v>39.16626532</v>
      </c>
      <c r="M21" s="118">
        <v>39.45428343</v>
      </c>
      <c r="N21" s="118">
        <v>40.5179799</v>
      </c>
      <c r="O21" s="118">
        <v>40.90931959</v>
      </c>
      <c r="P21" s="118">
        <v>41.3695685</v>
      </c>
      <c r="Q21" s="118">
        <v>41.25045615</v>
      </c>
      <c r="R21" s="118">
        <v>40.63105208</v>
      </c>
      <c r="S21" s="118">
        <v>42.4442163</v>
      </c>
      <c r="T21" s="118">
        <v>42.5264137</v>
      </c>
      <c r="U21" s="118">
        <v>43.44444173</v>
      </c>
      <c r="V21" s="118">
        <v>43.46253936</v>
      </c>
      <c r="W21" s="118">
        <v>45.17099129</v>
      </c>
      <c r="X21" s="118">
        <v>45.21251382</v>
      </c>
      <c r="Y21" s="118">
        <v>45.80841032</v>
      </c>
      <c r="Z21" s="118">
        <v>44.1826219</v>
      </c>
      <c r="AA21" s="118">
        <v>44.74792505</v>
      </c>
      <c r="AB21" s="118">
        <v>45.09247411</v>
      </c>
      <c r="AC21" s="118">
        <v>45.15282414</v>
      </c>
      <c r="AD21" s="118">
        <v>44.02321924</v>
      </c>
      <c r="AE21" s="118">
        <v>43.02446103</v>
      </c>
      <c r="AF21" s="118">
        <v>44.67777639</v>
      </c>
      <c r="AG21" s="118">
        <v>43.38563646</v>
      </c>
      <c r="AH21" s="118">
        <v>42.72871644</v>
      </c>
      <c r="AI21" s="118">
        <v>42.8695538</v>
      </c>
    </row>
    <row r="22" spans="1:35" ht="15" customHeight="1">
      <c r="A22" s="115"/>
      <c r="B22" s="116"/>
      <c r="C22" s="117" t="s">
        <v>56</v>
      </c>
      <c r="D22" s="118">
        <v>8.70669195</v>
      </c>
      <c r="E22" s="118">
        <v>7.72798697</v>
      </c>
      <c r="F22" s="118">
        <v>6.0035629</v>
      </c>
      <c r="G22" s="118">
        <v>5.25801034</v>
      </c>
      <c r="H22" s="118">
        <v>4.69056042</v>
      </c>
      <c r="I22" s="118">
        <v>4.92093707</v>
      </c>
      <c r="J22" s="118">
        <v>4.93682665</v>
      </c>
      <c r="K22" s="118">
        <v>4.66189114</v>
      </c>
      <c r="L22" s="118">
        <v>4.22369031</v>
      </c>
      <c r="M22" s="118">
        <v>4.68309203</v>
      </c>
      <c r="N22" s="118">
        <v>4.56189246</v>
      </c>
      <c r="O22" s="118">
        <v>4.2100788</v>
      </c>
      <c r="P22" s="118">
        <v>4.03157027</v>
      </c>
      <c r="Q22" s="118">
        <v>3.31578133</v>
      </c>
      <c r="R22" s="118">
        <v>2.83510465</v>
      </c>
      <c r="S22" s="118">
        <v>3.81598992</v>
      </c>
      <c r="T22" s="118">
        <v>3.40790402</v>
      </c>
      <c r="U22" s="118">
        <v>4.41149147</v>
      </c>
      <c r="V22" s="118">
        <v>4.46818247</v>
      </c>
      <c r="W22" s="118">
        <v>4.71000832</v>
      </c>
      <c r="X22" s="118">
        <v>4.70614781</v>
      </c>
      <c r="Y22" s="118">
        <v>5.72519458</v>
      </c>
      <c r="Z22" s="118">
        <v>4.63463659</v>
      </c>
      <c r="AA22" s="118">
        <v>4.68016082</v>
      </c>
      <c r="AB22" s="118">
        <v>4.44958641</v>
      </c>
      <c r="AC22" s="118">
        <v>4.21878385</v>
      </c>
      <c r="AD22" s="118">
        <v>3.97260555</v>
      </c>
      <c r="AE22" s="118">
        <v>5.42914478</v>
      </c>
      <c r="AF22" s="118">
        <v>5.0100148</v>
      </c>
      <c r="AG22" s="118">
        <v>4.83799467</v>
      </c>
      <c r="AH22" s="118">
        <v>4.16940123</v>
      </c>
      <c r="AI22" s="118">
        <v>3.81542257</v>
      </c>
    </row>
    <row r="23" spans="1:35" ht="15" customHeight="1">
      <c r="A23" s="115"/>
      <c r="B23" s="116"/>
      <c r="C23" s="117" t="s">
        <v>57</v>
      </c>
      <c r="D23" s="118">
        <v>52.75096411</v>
      </c>
      <c r="E23" s="118">
        <v>51.99706545</v>
      </c>
      <c r="F23" s="118">
        <v>51.22951842</v>
      </c>
      <c r="G23" s="118">
        <v>50.22838657</v>
      </c>
      <c r="H23" s="118">
        <v>49.62310261</v>
      </c>
      <c r="I23" s="118">
        <v>48.44521392</v>
      </c>
      <c r="J23" s="118">
        <v>48.65508717</v>
      </c>
      <c r="K23" s="118">
        <v>48.17666051</v>
      </c>
      <c r="L23" s="118">
        <v>44.30104328</v>
      </c>
      <c r="M23" s="118">
        <v>44.42019555</v>
      </c>
      <c r="N23" s="118">
        <v>45.48108656</v>
      </c>
      <c r="O23" s="118">
        <v>45.71078952</v>
      </c>
      <c r="P23" s="118">
        <v>45.79891487</v>
      </c>
      <c r="Q23" s="118">
        <v>45.59615352</v>
      </c>
      <c r="R23" s="118">
        <v>45.054609</v>
      </c>
      <c r="S23" s="118">
        <v>47.02370416</v>
      </c>
      <c r="T23" s="118">
        <v>47.27369528</v>
      </c>
      <c r="U23" s="118">
        <v>48.2657901</v>
      </c>
      <c r="V23" s="118">
        <v>48.31128131</v>
      </c>
      <c r="W23" s="118">
        <v>50.15797026</v>
      </c>
      <c r="X23" s="118">
        <v>50.44751333</v>
      </c>
      <c r="Y23" s="118">
        <v>50.81352815</v>
      </c>
      <c r="Z23" s="118">
        <v>48.85163436</v>
      </c>
      <c r="AA23" s="118">
        <v>48.93382195</v>
      </c>
      <c r="AB23" s="118">
        <v>49.21256262</v>
      </c>
      <c r="AC23" s="118">
        <v>49.25719668</v>
      </c>
      <c r="AD23" s="118">
        <v>47.85782015</v>
      </c>
      <c r="AE23" s="118">
        <v>46.60000647</v>
      </c>
      <c r="AF23" s="118">
        <v>48.35278319</v>
      </c>
      <c r="AG23" s="118">
        <v>46.81056452</v>
      </c>
      <c r="AH23" s="118">
        <v>45.79292927</v>
      </c>
      <c r="AI23" s="118">
        <v>45.75689283</v>
      </c>
    </row>
    <row r="24" spans="1:35" ht="15" customHeight="1">
      <c r="A24" s="115"/>
      <c r="B24" s="116"/>
      <c r="C24" s="117" t="s">
        <v>58</v>
      </c>
      <c r="D24" s="118">
        <v>22.7772468</v>
      </c>
      <c r="E24" s="118">
        <v>24.50929048</v>
      </c>
      <c r="F24" s="118">
        <v>25.66074078</v>
      </c>
      <c r="G24" s="118">
        <v>27.92788095</v>
      </c>
      <c r="H24" s="118">
        <v>24.69500212</v>
      </c>
      <c r="I24" s="118">
        <v>23.63409615</v>
      </c>
      <c r="J24" s="118">
        <v>25.13071493</v>
      </c>
      <c r="K24" s="118">
        <v>28.13026287</v>
      </c>
      <c r="L24" s="118">
        <v>26.46026195</v>
      </c>
      <c r="M24" s="118">
        <v>25.48782859</v>
      </c>
      <c r="N24" s="118">
        <v>27.3515141</v>
      </c>
      <c r="O24" s="118">
        <v>26.57616683</v>
      </c>
      <c r="P24" s="118">
        <v>25.57826962</v>
      </c>
      <c r="Q24" s="118">
        <v>26.70632667</v>
      </c>
      <c r="R24" s="118">
        <v>27.67196279</v>
      </c>
      <c r="S24" s="118">
        <v>27.47538565</v>
      </c>
      <c r="T24" s="118">
        <v>28.26653652</v>
      </c>
      <c r="U24" s="118">
        <v>28.10487909</v>
      </c>
      <c r="V24" s="118">
        <v>27.50565746</v>
      </c>
      <c r="W24" s="118">
        <v>29.56291353</v>
      </c>
      <c r="X24" s="118">
        <v>27.54790593</v>
      </c>
      <c r="Y24" s="118">
        <v>29.87807685</v>
      </c>
      <c r="Z24" s="118">
        <v>27.15452339</v>
      </c>
      <c r="AA24" s="118">
        <v>29.74318787</v>
      </c>
      <c r="AB24" s="118">
        <v>29.45806507</v>
      </c>
      <c r="AC24" s="118">
        <v>31.34101578</v>
      </c>
      <c r="AD24" s="118">
        <v>32.01474837</v>
      </c>
      <c r="AE24" s="118">
        <v>31.97301163</v>
      </c>
      <c r="AF24" s="118">
        <v>34.04006655</v>
      </c>
      <c r="AG24" s="118">
        <v>33.06981747</v>
      </c>
      <c r="AH24" s="118">
        <v>35.29155142</v>
      </c>
      <c r="AI24" s="118">
        <v>34.99878455</v>
      </c>
    </row>
    <row r="25" spans="1:35" ht="15" customHeight="1">
      <c r="A25" s="115"/>
      <c r="B25" s="116" t="s">
        <v>169</v>
      </c>
      <c r="C25" s="117"/>
      <c r="D25" s="118">
        <v>67.84323936</v>
      </c>
      <c r="E25" s="118">
        <v>67.69568433</v>
      </c>
      <c r="F25" s="118">
        <v>69.78075868</v>
      </c>
      <c r="G25" s="118">
        <v>70.39918708</v>
      </c>
      <c r="H25" s="118">
        <v>69.7054073</v>
      </c>
      <c r="I25" s="118">
        <v>70.01308232</v>
      </c>
      <c r="J25" s="118">
        <v>69.7888068</v>
      </c>
      <c r="K25" s="118">
        <v>70.85920517</v>
      </c>
      <c r="L25" s="118">
        <v>69.23200199</v>
      </c>
      <c r="M25" s="118">
        <v>68.91369743</v>
      </c>
      <c r="N25" s="118">
        <v>69.47166683</v>
      </c>
      <c r="O25" s="118">
        <v>69.72420682</v>
      </c>
      <c r="P25" s="118">
        <v>69.44273144</v>
      </c>
      <c r="Q25" s="118">
        <v>68.83430643</v>
      </c>
      <c r="R25" s="118">
        <v>67.1316379</v>
      </c>
      <c r="S25" s="118">
        <v>71.18364835</v>
      </c>
      <c r="T25" s="118">
        <v>70.20119248</v>
      </c>
      <c r="U25" s="118">
        <v>70.50890687</v>
      </c>
      <c r="V25" s="118">
        <v>68.70494373</v>
      </c>
      <c r="W25" s="118">
        <v>71.34234235</v>
      </c>
      <c r="X25" s="118">
        <v>71.51372859</v>
      </c>
      <c r="Y25" s="118">
        <v>72.16636303</v>
      </c>
      <c r="Z25" s="118">
        <v>69.10047869</v>
      </c>
      <c r="AA25" s="118">
        <v>71.58478532</v>
      </c>
      <c r="AB25" s="118">
        <v>72.80436155</v>
      </c>
      <c r="AC25" s="118">
        <v>73.10658872</v>
      </c>
      <c r="AD25" s="118">
        <v>72.23304479</v>
      </c>
      <c r="AE25" s="118">
        <v>71.12231243</v>
      </c>
      <c r="AF25" s="118">
        <v>72.34355136</v>
      </c>
      <c r="AG25" s="118">
        <v>71.08506466</v>
      </c>
      <c r="AH25" s="118">
        <v>69.89368029</v>
      </c>
      <c r="AI25" s="118">
        <v>69.41534659</v>
      </c>
    </row>
    <row r="26" spans="1:35" ht="15" customHeight="1">
      <c r="A26" s="115"/>
      <c r="B26" s="116"/>
      <c r="C26" s="117" t="s">
        <v>56</v>
      </c>
      <c r="D26" s="118">
        <v>10.41706925</v>
      </c>
      <c r="E26" s="118">
        <v>8.33486202</v>
      </c>
      <c r="F26" s="118">
        <v>8.00000661</v>
      </c>
      <c r="G26" s="118">
        <v>8.24936144</v>
      </c>
      <c r="H26" s="118">
        <v>6.24021934</v>
      </c>
      <c r="I26" s="118">
        <v>7.96894057</v>
      </c>
      <c r="J26" s="118">
        <v>6.90254381</v>
      </c>
      <c r="K26" s="118">
        <v>5.50830507</v>
      </c>
      <c r="L26" s="118">
        <v>7.52727239</v>
      </c>
      <c r="M26" s="118">
        <v>5.55009489</v>
      </c>
      <c r="N26" s="118">
        <v>7.06708742</v>
      </c>
      <c r="O26" s="118">
        <v>4.69394488</v>
      </c>
      <c r="P26" s="118">
        <v>5.23593607</v>
      </c>
      <c r="Q26" s="118">
        <v>5.72895859</v>
      </c>
      <c r="R26" s="118">
        <v>3.30743539</v>
      </c>
      <c r="S26" s="118">
        <v>5.32052389</v>
      </c>
      <c r="T26" s="118">
        <v>4.80564579</v>
      </c>
      <c r="U26" s="118">
        <v>5.91080353</v>
      </c>
      <c r="V26" s="118">
        <v>3.51514686</v>
      </c>
      <c r="W26" s="118">
        <v>4.13254379</v>
      </c>
      <c r="X26" s="118">
        <v>11.45076167</v>
      </c>
      <c r="Y26" s="118">
        <v>12.68414341</v>
      </c>
      <c r="Z26" s="118">
        <v>8.00840887</v>
      </c>
      <c r="AA26" s="118">
        <v>7.72888868</v>
      </c>
      <c r="AB26" s="118">
        <v>9.19306471</v>
      </c>
      <c r="AC26" s="118">
        <v>10.67283749</v>
      </c>
      <c r="AD26" s="118">
        <v>8.39378576</v>
      </c>
      <c r="AE26" s="118">
        <v>14.6690523</v>
      </c>
      <c r="AF26" s="118">
        <v>10.02607595</v>
      </c>
      <c r="AG26" s="118">
        <v>8.48109603</v>
      </c>
      <c r="AH26" s="118">
        <v>8.21422233</v>
      </c>
      <c r="AI26" s="118">
        <v>7.00931772</v>
      </c>
    </row>
    <row r="27" spans="1:35" ht="15" customHeight="1">
      <c r="A27" s="115"/>
      <c r="B27" s="116"/>
      <c r="C27" s="117" t="s">
        <v>57</v>
      </c>
      <c r="D27" s="118">
        <v>74.07292681</v>
      </c>
      <c r="E27" s="118">
        <v>73.75414212</v>
      </c>
      <c r="F27" s="118">
        <v>75.5207979</v>
      </c>
      <c r="G27" s="118">
        <v>75.37559279</v>
      </c>
      <c r="H27" s="118">
        <v>74.67888828</v>
      </c>
      <c r="I27" s="118">
        <v>74.73851961</v>
      </c>
      <c r="J27" s="118">
        <v>74.71925437</v>
      </c>
      <c r="K27" s="118">
        <v>75.45850594</v>
      </c>
      <c r="L27" s="118">
        <v>73.5996048</v>
      </c>
      <c r="M27" s="118">
        <v>73.35510721</v>
      </c>
      <c r="N27" s="118">
        <v>73.86975903</v>
      </c>
      <c r="O27" s="118">
        <v>74.07892276</v>
      </c>
      <c r="P27" s="118">
        <v>73.50614712</v>
      </c>
      <c r="Q27" s="118">
        <v>72.99418742</v>
      </c>
      <c r="R27" s="118">
        <v>71.51067158</v>
      </c>
      <c r="S27" s="118">
        <v>75.08313408</v>
      </c>
      <c r="T27" s="118">
        <v>73.80601023</v>
      </c>
      <c r="U27" s="118">
        <v>74.56993477</v>
      </c>
      <c r="V27" s="118">
        <v>72.93580998</v>
      </c>
      <c r="W27" s="118">
        <v>75.67306825</v>
      </c>
      <c r="X27" s="118">
        <v>75.26336305</v>
      </c>
      <c r="Y27" s="118">
        <v>75.96304526</v>
      </c>
      <c r="Z27" s="118">
        <v>72.88180731</v>
      </c>
      <c r="AA27" s="118">
        <v>74.90676285</v>
      </c>
      <c r="AB27" s="118">
        <v>76.00162838</v>
      </c>
      <c r="AC27" s="118">
        <v>76.00811597</v>
      </c>
      <c r="AD27" s="118">
        <v>74.99942616</v>
      </c>
      <c r="AE27" s="118">
        <v>73.42046424</v>
      </c>
      <c r="AF27" s="118">
        <v>75.4820359</v>
      </c>
      <c r="AG27" s="118">
        <v>74.55703001</v>
      </c>
      <c r="AH27" s="118">
        <v>73.07107333</v>
      </c>
      <c r="AI27" s="118">
        <v>72.07447245</v>
      </c>
    </row>
    <row r="28" spans="1:35" ht="15" customHeight="1">
      <c r="A28" s="115"/>
      <c r="B28" s="116"/>
      <c r="C28" s="117" t="s">
        <v>58</v>
      </c>
      <c r="D28" s="118">
        <v>40.44796025</v>
      </c>
      <c r="E28" s="118">
        <v>40.60669651</v>
      </c>
      <c r="F28" s="118">
        <v>40.05877962</v>
      </c>
      <c r="G28" s="118">
        <v>45.84910745</v>
      </c>
      <c r="H28" s="118">
        <v>43.04763735</v>
      </c>
      <c r="I28" s="118">
        <v>38.12450183</v>
      </c>
      <c r="J28" s="118">
        <v>43.03691788</v>
      </c>
      <c r="K28" s="118">
        <v>50.33957998</v>
      </c>
      <c r="L28" s="118">
        <v>49.52723323</v>
      </c>
      <c r="M28" s="118">
        <v>45.94440387</v>
      </c>
      <c r="N28" s="118">
        <v>50.27211496</v>
      </c>
      <c r="O28" s="118">
        <v>49.65570457</v>
      </c>
      <c r="P28" s="118">
        <v>48.07080435</v>
      </c>
      <c r="Q28" s="118">
        <v>47.76979464</v>
      </c>
      <c r="R28" s="118">
        <v>46.45968827</v>
      </c>
      <c r="S28" s="118">
        <v>44.34873211</v>
      </c>
      <c r="T28" s="118">
        <v>56.60168373</v>
      </c>
      <c r="U28" s="118">
        <v>53.95207118</v>
      </c>
      <c r="V28" s="118">
        <v>42.38379008</v>
      </c>
      <c r="W28" s="118">
        <v>46.00244726</v>
      </c>
      <c r="X28" s="118">
        <v>51.59900105</v>
      </c>
      <c r="Y28" s="118">
        <v>46.48079875</v>
      </c>
      <c r="Z28" s="118">
        <v>46.71907651</v>
      </c>
      <c r="AA28" s="118">
        <v>46.96180206</v>
      </c>
      <c r="AB28" s="118">
        <v>44.44417515</v>
      </c>
      <c r="AC28" s="118">
        <v>50.66891603</v>
      </c>
      <c r="AD28" s="118">
        <v>50.59286693</v>
      </c>
      <c r="AE28" s="118">
        <v>55.1435848</v>
      </c>
      <c r="AF28" s="118">
        <v>52.07880338</v>
      </c>
      <c r="AG28" s="118">
        <v>48.88339766</v>
      </c>
      <c r="AH28" s="118">
        <v>50.5504662</v>
      </c>
      <c r="AI28" s="118">
        <v>50.32476048</v>
      </c>
    </row>
    <row r="29" spans="1:35" ht="15" customHeight="1">
      <c r="A29" s="115"/>
      <c r="B29" s="116" t="s">
        <v>170</v>
      </c>
      <c r="C29" s="117"/>
      <c r="D29" s="118">
        <v>40.41297045</v>
      </c>
      <c r="E29" s="118">
        <v>40.18719773</v>
      </c>
      <c r="F29" s="118">
        <v>39.30028847</v>
      </c>
      <c r="G29" s="118">
        <v>38.75486396</v>
      </c>
      <c r="H29" s="118">
        <v>38.29682174</v>
      </c>
      <c r="I29" s="118">
        <v>37.1543319</v>
      </c>
      <c r="J29" s="118">
        <v>37.8186753</v>
      </c>
      <c r="K29" s="118">
        <v>37.30252023</v>
      </c>
      <c r="L29" s="118">
        <v>35.11282992</v>
      </c>
      <c r="M29" s="118">
        <v>35.44501169</v>
      </c>
      <c r="N29" s="118">
        <v>36.51584568</v>
      </c>
      <c r="O29" s="118">
        <v>36.93699393</v>
      </c>
      <c r="P29" s="118">
        <v>37.42758468</v>
      </c>
      <c r="Q29" s="118">
        <v>37.30460397</v>
      </c>
      <c r="R29" s="118">
        <v>36.74601676</v>
      </c>
      <c r="S29" s="118">
        <v>38.52127179</v>
      </c>
      <c r="T29" s="118">
        <v>38.95929436</v>
      </c>
      <c r="U29" s="118">
        <v>39.94259465</v>
      </c>
      <c r="V29" s="118">
        <v>40.27957561</v>
      </c>
      <c r="W29" s="118">
        <v>41.93825148</v>
      </c>
      <c r="X29" s="118">
        <v>41.79221436</v>
      </c>
      <c r="Y29" s="118">
        <v>42.51251135</v>
      </c>
      <c r="Z29" s="118">
        <v>41.02682696</v>
      </c>
      <c r="AA29" s="118">
        <v>39.71925816</v>
      </c>
      <c r="AB29" s="118">
        <v>39.90262685</v>
      </c>
      <c r="AC29" s="118">
        <v>39.82281604</v>
      </c>
      <c r="AD29" s="118">
        <v>38.77685012</v>
      </c>
      <c r="AE29" s="118">
        <v>37.76829511</v>
      </c>
      <c r="AF29" s="118">
        <v>39.36341701</v>
      </c>
      <c r="AG29" s="118">
        <v>38.14947618</v>
      </c>
      <c r="AH29" s="118">
        <v>37.28645884</v>
      </c>
      <c r="AI29" s="118">
        <v>37.59823119</v>
      </c>
    </row>
    <row r="30" spans="1:35" ht="15" customHeight="1">
      <c r="A30" s="115"/>
      <c r="B30" s="116"/>
      <c r="C30" s="117" t="s">
        <v>56</v>
      </c>
      <c r="D30" s="118">
        <v>8.52012077</v>
      </c>
      <c r="E30" s="118">
        <v>7.66057623</v>
      </c>
      <c r="F30" s="118">
        <v>5.8034743</v>
      </c>
      <c r="G30" s="118">
        <v>4.97854561</v>
      </c>
      <c r="H30" s="118">
        <v>4.53554642</v>
      </c>
      <c r="I30" s="118">
        <v>4.66576894</v>
      </c>
      <c r="J30" s="118">
        <v>4.75566912</v>
      </c>
      <c r="K30" s="118">
        <v>4.58766227</v>
      </c>
      <c r="L30" s="118">
        <v>4.02952257</v>
      </c>
      <c r="M30" s="118">
        <v>4.63067353</v>
      </c>
      <c r="N30" s="118">
        <v>4.40333234</v>
      </c>
      <c r="O30" s="118">
        <v>4.17954432</v>
      </c>
      <c r="P30" s="118">
        <v>3.95159555</v>
      </c>
      <c r="Q30" s="118">
        <v>3.1382955</v>
      </c>
      <c r="R30" s="118">
        <v>2.79821309</v>
      </c>
      <c r="S30" s="118">
        <v>3.73291802</v>
      </c>
      <c r="T30" s="118">
        <v>3.32930803</v>
      </c>
      <c r="U30" s="118">
        <v>4.31945408</v>
      </c>
      <c r="V30" s="118">
        <v>4.5209484</v>
      </c>
      <c r="W30" s="118">
        <v>4.74174873</v>
      </c>
      <c r="X30" s="118">
        <v>4.32951719</v>
      </c>
      <c r="Y30" s="118">
        <v>5.36815306</v>
      </c>
      <c r="Z30" s="118">
        <v>4.44029191</v>
      </c>
      <c r="AA30" s="118">
        <v>4.46577895</v>
      </c>
      <c r="AB30" s="118">
        <v>4.15315642</v>
      </c>
      <c r="AC30" s="118">
        <v>3.80476284</v>
      </c>
      <c r="AD30" s="118">
        <v>3.70868788</v>
      </c>
      <c r="AE30" s="118">
        <v>4.87806037</v>
      </c>
      <c r="AF30" s="118">
        <v>4.64720286</v>
      </c>
      <c r="AG30" s="118">
        <v>4.55306032</v>
      </c>
      <c r="AH30" s="118">
        <v>3.82360129</v>
      </c>
      <c r="AI30" s="118">
        <v>3.6011757</v>
      </c>
    </row>
    <row r="31" spans="1:35" ht="15" customHeight="1">
      <c r="A31" s="115"/>
      <c r="B31" s="116"/>
      <c r="C31" s="117" t="s">
        <v>57</v>
      </c>
      <c r="D31" s="118">
        <v>47.61034219</v>
      </c>
      <c r="E31" s="118">
        <v>46.84437781</v>
      </c>
      <c r="F31" s="118">
        <v>45.68852141</v>
      </c>
      <c r="G31" s="118">
        <v>44.61881329</v>
      </c>
      <c r="H31" s="118">
        <v>43.92590049</v>
      </c>
      <c r="I31" s="118">
        <v>42.65602222</v>
      </c>
      <c r="J31" s="118">
        <v>43.12116435</v>
      </c>
      <c r="K31" s="118">
        <v>42.40351273</v>
      </c>
      <c r="L31" s="118">
        <v>40.05330569</v>
      </c>
      <c r="M31" s="118">
        <v>40.1884709</v>
      </c>
      <c r="N31" s="118">
        <v>41.30368226</v>
      </c>
      <c r="O31" s="118">
        <v>41.56554782</v>
      </c>
      <c r="P31" s="118">
        <v>41.70733665</v>
      </c>
      <c r="Q31" s="118">
        <v>41.49532587</v>
      </c>
      <c r="R31" s="118">
        <v>40.98577761</v>
      </c>
      <c r="S31" s="118">
        <v>42.96416135</v>
      </c>
      <c r="T31" s="118">
        <v>43.63431037</v>
      </c>
      <c r="U31" s="118">
        <v>44.67545445</v>
      </c>
      <c r="V31" s="118">
        <v>45.02637264</v>
      </c>
      <c r="W31" s="118">
        <v>46.82678145</v>
      </c>
      <c r="X31" s="118">
        <v>47.01570043</v>
      </c>
      <c r="Y31" s="118">
        <v>47.47717251</v>
      </c>
      <c r="Z31" s="118">
        <v>45.64481251</v>
      </c>
      <c r="AA31" s="118">
        <v>43.79672822</v>
      </c>
      <c r="AB31" s="118">
        <v>43.9124127</v>
      </c>
      <c r="AC31" s="118">
        <v>43.85455569</v>
      </c>
      <c r="AD31" s="118">
        <v>42.51959814</v>
      </c>
      <c r="AE31" s="118">
        <v>41.29162649</v>
      </c>
      <c r="AF31" s="118">
        <v>42.92341046</v>
      </c>
      <c r="AG31" s="118">
        <v>41.40218302</v>
      </c>
      <c r="AH31" s="118">
        <v>40.17901583</v>
      </c>
      <c r="AI31" s="118">
        <v>40.36726165</v>
      </c>
    </row>
    <row r="32" spans="1:35" ht="15" customHeight="1">
      <c r="A32" s="115"/>
      <c r="B32" s="116"/>
      <c r="C32" s="117" t="s">
        <v>58</v>
      </c>
      <c r="D32" s="118">
        <v>18.45770187</v>
      </c>
      <c r="E32" s="118">
        <v>20.75647451</v>
      </c>
      <c r="F32" s="118">
        <v>22.34903045</v>
      </c>
      <c r="G32" s="118">
        <v>23.78925003</v>
      </c>
      <c r="H32" s="118">
        <v>20.92472106</v>
      </c>
      <c r="I32" s="118">
        <v>20.10398379</v>
      </c>
      <c r="J32" s="118">
        <v>20.4786614</v>
      </c>
      <c r="K32" s="118">
        <v>22.41275026</v>
      </c>
      <c r="L32" s="118">
        <v>22.64110435</v>
      </c>
      <c r="M32" s="118">
        <v>22.43694609</v>
      </c>
      <c r="N32" s="118">
        <v>23.36567753</v>
      </c>
      <c r="O32" s="118">
        <v>22.57431957</v>
      </c>
      <c r="P32" s="118">
        <v>21.64117431</v>
      </c>
      <c r="Q32" s="118">
        <v>22.96108904</v>
      </c>
      <c r="R32" s="118">
        <v>24.55746364</v>
      </c>
      <c r="S32" s="118">
        <v>24.51320509</v>
      </c>
      <c r="T32" s="118">
        <v>24.36329127</v>
      </c>
      <c r="U32" s="118">
        <v>23.92635404</v>
      </c>
      <c r="V32" s="118">
        <v>25.06558171</v>
      </c>
      <c r="W32" s="118">
        <v>26.96103812</v>
      </c>
      <c r="X32" s="118">
        <v>23.79082651</v>
      </c>
      <c r="Y32" s="118">
        <v>27.17202704</v>
      </c>
      <c r="Z32" s="118">
        <v>24.21816021</v>
      </c>
      <c r="AA32" s="118">
        <v>25.7971017</v>
      </c>
      <c r="AB32" s="118">
        <v>26.00625696</v>
      </c>
      <c r="AC32" s="118">
        <v>27.10618741</v>
      </c>
      <c r="AD32" s="118">
        <v>27.9486033</v>
      </c>
      <c r="AE32" s="118">
        <v>27.00806236</v>
      </c>
      <c r="AF32" s="118">
        <v>29.37838792</v>
      </c>
      <c r="AG32" s="118">
        <v>28.83143685</v>
      </c>
      <c r="AH32" s="118">
        <v>31.04940299</v>
      </c>
      <c r="AI32" s="118">
        <v>30.90705305</v>
      </c>
    </row>
    <row r="33" spans="1:35" ht="9" customHeight="1">
      <c r="A33" s="115"/>
      <c r="B33" s="116"/>
      <c r="C33" s="117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</row>
    <row r="34" spans="1:35" ht="33" customHeight="1">
      <c r="A34" s="143" t="s">
        <v>150</v>
      </c>
      <c r="B34" s="144"/>
      <c r="C34" s="14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</row>
    <row r="35" spans="1:35" ht="15" customHeight="1">
      <c r="A35" s="115"/>
      <c r="B35" s="116" t="s">
        <v>168</v>
      </c>
      <c r="C35" s="117"/>
      <c r="D35" s="118">
        <v>85.10365054</v>
      </c>
      <c r="E35" s="118">
        <v>84.32116719</v>
      </c>
      <c r="F35" s="118">
        <v>84.2589286</v>
      </c>
      <c r="G35" s="118">
        <v>84.47984346</v>
      </c>
      <c r="H35" s="118">
        <v>83.21257708</v>
      </c>
      <c r="I35" s="118">
        <v>82.96623271</v>
      </c>
      <c r="J35" s="118">
        <v>82.47356944</v>
      </c>
      <c r="K35" s="118">
        <v>82.02724115</v>
      </c>
      <c r="L35" s="118">
        <v>76.90865913</v>
      </c>
      <c r="M35" s="118">
        <v>76.42533222</v>
      </c>
      <c r="N35" s="118">
        <v>77.45629491</v>
      </c>
      <c r="O35" s="118">
        <v>76.35269075</v>
      </c>
      <c r="P35" s="118">
        <v>76.72320241</v>
      </c>
      <c r="Q35" s="118">
        <v>75.93275928</v>
      </c>
      <c r="R35" s="118">
        <v>76.60616297</v>
      </c>
      <c r="S35" s="118">
        <v>75.25869885</v>
      </c>
      <c r="T35" s="118">
        <v>76.48412107</v>
      </c>
      <c r="U35" s="118">
        <v>75.26323187</v>
      </c>
      <c r="V35" s="118">
        <v>75.62755725</v>
      </c>
      <c r="W35" s="118">
        <v>76.04603608</v>
      </c>
      <c r="X35" s="118">
        <v>77.42965054</v>
      </c>
      <c r="Y35" s="118">
        <v>76.83187607</v>
      </c>
      <c r="Z35" s="118">
        <v>76.50099249</v>
      </c>
      <c r="AA35" s="118">
        <v>78.02514281</v>
      </c>
      <c r="AB35" s="118">
        <v>78.41250204</v>
      </c>
      <c r="AC35" s="118">
        <v>78.42950813</v>
      </c>
      <c r="AD35" s="118">
        <v>79.1124138</v>
      </c>
      <c r="AE35" s="118">
        <v>79.30699752</v>
      </c>
      <c r="AF35" s="118">
        <v>79.88840079</v>
      </c>
      <c r="AG35" s="118">
        <v>79.5904115</v>
      </c>
      <c r="AH35" s="118">
        <v>80.08774477</v>
      </c>
      <c r="AI35" s="118">
        <v>80.73732644</v>
      </c>
    </row>
    <row r="36" spans="1:35" ht="15" customHeight="1">
      <c r="A36" s="115"/>
      <c r="B36" s="116"/>
      <c r="C36" s="117" t="s">
        <v>56</v>
      </c>
      <c r="D36" s="118">
        <v>47.02905217</v>
      </c>
      <c r="E36" s="118">
        <v>41.67201775</v>
      </c>
      <c r="F36" s="118">
        <v>37.59401642</v>
      </c>
      <c r="G36" s="118">
        <v>35.41445367</v>
      </c>
      <c r="H36" s="118">
        <v>29.23778364</v>
      </c>
      <c r="I36" s="118">
        <v>30.72358244</v>
      </c>
      <c r="J36" s="118">
        <v>30.50685683</v>
      </c>
      <c r="K36" s="118">
        <v>28.11830546</v>
      </c>
      <c r="L36" s="118">
        <v>20.86624441</v>
      </c>
      <c r="M36" s="118">
        <v>20.76966723</v>
      </c>
      <c r="N36" s="118">
        <v>20.42322067</v>
      </c>
      <c r="O36" s="118">
        <v>18.36690863</v>
      </c>
      <c r="P36" s="118">
        <v>17.4115888</v>
      </c>
      <c r="Q36" s="118">
        <v>14.36290732</v>
      </c>
      <c r="R36" s="118">
        <v>12.12349349</v>
      </c>
      <c r="S36" s="118">
        <v>14.03982098</v>
      </c>
      <c r="T36" s="118">
        <v>13.28120609</v>
      </c>
      <c r="U36" s="118">
        <v>15.22817088</v>
      </c>
      <c r="V36" s="118">
        <v>16.25490428</v>
      </c>
      <c r="W36" s="118">
        <v>15.78621579</v>
      </c>
      <c r="X36" s="118">
        <v>17.16177734</v>
      </c>
      <c r="Y36" s="118">
        <v>18.47029901</v>
      </c>
      <c r="Z36" s="118">
        <v>16.96046952</v>
      </c>
      <c r="AA36" s="118">
        <v>17.62743312</v>
      </c>
      <c r="AB36" s="118">
        <v>18.00005128</v>
      </c>
      <c r="AC36" s="118">
        <v>16.58457622</v>
      </c>
      <c r="AD36" s="118">
        <v>16.70061418</v>
      </c>
      <c r="AE36" s="118">
        <v>21.65839883</v>
      </c>
      <c r="AF36" s="118">
        <v>20.54885524</v>
      </c>
      <c r="AG36" s="118">
        <v>19.71642504</v>
      </c>
      <c r="AH36" s="118">
        <v>17.73813903</v>
      </c>
      <c r="AI36" s="118">
        <v>17.94610712</v>
      </c>
    </row>
    <row r="37" spans="1:35" ht="15" customHeight="1">
      <c r="A37" s="115"/>
      <c r="B37" s="116"/>
      <c r="C37" s="117" t="s">
        <v>57</v>
      </c>
      <c r="D37" s="118">
        <v>87.40681152</v>
      </c>
      <c r="E37" s="118">
        <v>86.7073077</v>
      </c>
      <c r="F37" s="118">
        <v>86.45248109</v>
      </c>
      <c r="G37" s="118">
        <v>86.47862354</v>
      </c>
      <c r="H37" s="118">
        <v>85.51885953</v>
      </c>
      <c r="I37" s="118">
        <v>85.24489148</v>
      </c>
      <c r="J37" s="118">
        <v>84.70493006</v>
      </c>
      <c r="K37" s="118">
        <v>84.33304622</v>
      </c>
      <c r="L37" s="118">
        <v>79.92763609</v>
      </c>
      <c r="M37" s="118">
        <v>79.5879815</v>
      </c>
      <c r="N37" s="118">
        <v>80.5666741</v>
      </c>
      <c r="O37" s="118">
        <v>79.3926185</v>
      </c>
      <c r="P37" s="118">
        <v>79.53622317</v>
      </c>
      <c r="Q37" s="118">
        <v>78.74926855</v>
      </c>
      <c r="R37" s="118">
        <v>79.62335167</v>
      </c>
      <c r="S37" s="118">
        <v>78.60683437</v>
      </c>
      <c r="T37" s="118">
        <v>79.82089292</v>
      </c>
      <c r="U37" s="118">
        <v>78.73788793</v>
      </c>
      <c r="V37" s="118">
        <v>78.92538203</v>
      </c>
      <c r="W37" s="118">
        <v>79.62213135</v>
      </c>
      <c r="X37" s="118">
        <v>80.77789257</v>
      </c>
      <c r="Y37" s="118">
        <v>80.38252207</v>
      </c>
      <c r="Z37" s="118">
        <v>79.61752615</v>
      </c>
      <c r="AA37" s="118">
        <v>80.78970253</v>
      </c>
      <c r="AB37" s="118">
        <v>80.94806858</v>
      </c>
      <c r="AC37" s="118">
        <v>81.06792099</v>
      </c>
      <c r="AD37" s="118">
        <v>81.48716872</v>
      </c>
      <c r="AE37" s="118">
        <v>81.81587239</v>
      </c>
      <c r="AF37" s="118">
        <v>82.14371339</v>
      </c>
      <c r="AG37" s="118">
        <v>81.85987763</v>
      </c>
      <c r="AH37" s="118">
        <v>82.12300983</v>
      </c>
      <c r="AI37" s="118">
        <v>82.56776068</v>
      </c>
    </row>
    <row r="38" spans="1:35" ht="15" customHeight="1">
      <c r="A38" s="115"/>
      <c r="B38" s="116"/>
      <c r="C38" s="117" t="s">
        <v>58</v>
      </c>
      <c r="D38" s="118">
        <v>73.83972761</v>
      </c>
      <c r="E38" s="118">
        <v>73.50272439</v>
      </c>
      <c r="F38" s="118">
        <v>72.55486076</v>
      </c>
      <c r="G38" s="118">
        <v>74.40896797</v>
      </c>
      <c r="H38" s="118">
        <v>68.18402918</v>
      </c>
      <c r="I38" s="118">
        <v>68.60303077</v>
      </c>
      <c r="J38" s="118">
        <v>66.659516</v>
      </c>
      <c r="K38" s="118">
        <v>68.29045382</v>
      </c>
      <c r="L38" s="118">
        <v>66.1085513</v>
      </c>
      <c r="M38" s="118">
        <v>65.55878634</v>
      </c>
      <c r="N38" s="118">
        <v>66.32541144</v>
      </c>
      <c r="O38" s="118">
        <v>63.22312544</v>
      </c>
      <c r="P38" s="118">
        <v>63.10347555</v>
      </c>
      <c r="Q38" s="118">
        <v>62.90532602</v>
      </c>
      <c r="R38" s="118">
        <v>68.36277274</v>
      </c>
      <c r="S38" s="118">
        <v>59.27676092</v>
      </c>
      <c r="T38" s="118">
        <v>62.79983933</v>
      </c>
      <c r="U38" s="118">
        <v>61.56653551</v>
      </c>
      <c r="V38" s="118">
        <v>61.46456898</v>
      </c>
      <c r="W38" s="118">
        <v>59.74155964</v>
      </c>
      <c r="X38" s="118">
        <v>63.76009624</v>
      </c>
      <c r="Y38" s="118">
        <v>62.6519726</v>
      </c>
      <c r="Z38" s="118">
        <v>61.25069435</v>
      </c>
      <c r="AA38" s="118">
        <v>64.9577517</v>
      </c>
      <c r="AB38" s="118">
        <v>64.30460117</v>
      </c>
      <c r="AC38" s="118">
        <v>65.91140278</v>
      </c>
      <c r="AD38" s="118">
        <v>70.77414565</v>
      </c>
      <c r="AE38" s="118">
        <v>67.5286665</v>
      </c>
      <c r="AF38" s="118">
        <v>72.26653937</v>
      </c>
      <c r="AG38" s="118">
        <v>71.44617985</v>
      </c>
      <c r="AH38" s="118">
        <v>75.37977844</v>
      </c>
      <c r="AI38" s="118">
        <v>73.90125554</v>
      </c>
    </row>
    <row r="39" spans="1:35" ht="15" customHeight="1">
      <c r="A39" s="115"/>
      <c r="B39" s="116" t="s">
        <v>169</v>
      </c>
      <c r="C39" s="117"/>
      <c r="D39" s="118">
        <v>89.24080678</v>
      </c>
      <c r="E39" s="118">
        <v>88.22167357</v>
      </c>
      <c r="F39" s="118">
        <v>89.1496989</v>
      </c>
      <c r="G39" s="118">
        <v>89.13811172</v>
      </c>
      <c r="H39" s="118">
        <v>88.37221204</v>
      </c>
      <c r="I39" s="118">
        <v>88.61402609</v>
      </c>
      <c r="J39" s="118">
        <v>87.45890554</v>
      </c>
      <c r="K39" s="118">
        <v>87.5001069</v>
      </c>
      <c r="L39" s="118">
        <v>82.80892338</v>
      </c>
      <c r="M39" s="118">
        <v>83.10613859</v>
      </c>
      <c r="N39" s="118">
        <v>83.62073836</v>
      </c>
      <c r="O39" s="118">
        <v>83.14399688</v>
      </c>
      <c r="P39" s="118">
        <v>82.55245754</v>
      </c>
      <c r="Q39" s="118">
        <v>82.27388168</v>
      </c>
      <c r="R39" s="118">
        <v>83.32823327</v>
      </c>
      <c r="S39" s="118">
        <v>83.9252306</v>
      </c>
      <c r="T39" s="118">
        <v>84.22752355</v>
      </c>
      <c r="U39" s="118">
        <v>83.69593008</v>
      </c>
      <c r="V39" s="118">
        <v>83.10096513</v>
      </c>
      <c r="W39" s="118">
        <v>84.85818724</v>
      </c>
      <c r="X39" s="118">
        <v>85.44919771</v>
      </c>
      <c r="Y39" s="118">
        <v>85.80153209</v>
      </c>
      <c r="Z39" s="118">
        <v>84.71438345</v>
      </c>
      <c r="AA39" s="118">
        <v>87.38601255</v>
      </c>
      <c r="AB39" s="118">
        <v>87.77500966</v>
      </c>
      <c r="AC39" s="118">
        <v>87.60792939</v>
      </c>
      <c r="AD39" s="118">
        <v>88.09538614</v>
      </c>
      <c r="AE39" s="118">
        <v>88.06240844</v>
      </c>
      <c r="AF39" s="118">
        <v>88.90137339</v>
      </c>
      <c r="AG39" s="118">
        <v>87.89149234</v>
      </c>
      <c r="AH39" s="118">
        <v>88.10013783</v>
      </c>
      <c r="AI39" s="118">
        <v>88.14890924</v>
      </c>
    </row>
    <row r="40" spans="1:35" ht="15" customHeight="1">
      <c r="A40" s="115"/>
      <c r="B40" s="116"/>
      <c r="C40" s="117" t="s">
        <v>56</v>
      </c>
      <c r="D40" s="118">
        <v>41.76305156</v>
      </c>
      <c r="E40" s="118">
        <v>28.41315369</v>
      </c>
      <c r="F40" s="118">
        <v>31.78884051</v>
      </c>
      <c r="G40" s="118">
        <v>31.30890496</v>
      </c>
      <c r="H40" s="118">
        <v>24.49595647</v>
      </c>
      <c r="I40" s="118">
        <v>27.46982163</v>
      </c>
      <c r="J40" s="118">
        <v>23.51310663</v>
      </c>
      <c r="K40" s="118">
        <v>18.41454778</v>
      </c>
      <c r="L40" s="118">
        <v>17.79221901</v>
      </c>
      <c r="M40" s="118">
        <v>12.50578027</v>
      </c>
      <c r="N40" s="118">
        <v>18.96994802</v>
      </c>
      <c r="O40" s="118">
        <v>11.2655866</v>
      </c>
      <c r="P40" s="118">
        <v>11.64865919</v>
      </c>
      <c r="Q40" s="118">
        <v>12.06767039</v>
      </c>
      <c r="R40" s="118">
        <v>9.37310495</v>
      </c>
      <c r="S40" s="118">
        <v>12.32384715</v>
      </c>
      <c r="T40" s="118">
        <v>11.8733373</v>
      </c>
      <c r="U40" s="118">
        <v>13.34216853</v>
      </c>
      <c r="V40" s="118">
        <v>7.95390764</v>
      </c>
      <c r="W40" s="118">
        <v>9.78982491</v>
      </c>
      <c r="X40" s="118">
        <v>27.85159875</v>
      </c>
      <c r="Y40" s="118">
        <v>27.47027391</v>
      </c>
      <c r="Z40" s="118">
        <v>19.80681926</v>
      </c>
      <c r="AA40" s="118">
        <v>17.33616525</v>
      </c>
      <c r="AB40" s="118">
        <v>21.34264266</v>
      </c>
      <c r="AC40" s="118">
        <v>22.6078588</v>
      </c>
      <c r="AD40" s="118">
        <v>21.33406221</v>
      </c>
      <c r="AE40" s="118">
        <v>30.31772946</v>
      </c>
      <c r="AF40" s="118">
        <v>26.6789216</v>
      </c>
      <c r="AG40" s="118">
        <v>20.58814098</v>
      </c>
      <c r="AH40" s="118">
        <v>21.07976368</v>
      </c>
      <c r="AI40" s="118">
        <v>20.71398523</v>
      </c>
    </row>
    <row r="41" spans="1:35" ht="15" customHeight="1">
      <c r="A41" s="115"/>
      <c r="B41" s="116"/>
      <c r="C41" s="117" t="s">
        <v>57</v>
      </c>
      <c r="D41" s="118">
        <v>90.80226536</v>
      </c>
      <c r="E41" s="118">
        <v>90.40713324</v>
      </c>
      <c r="F41" s="118">
        <v>90.81819327</v>
      </c>
      <c r="G41" s="118">
        <v>90.69527528</v>
      </c>
      <c r="H41" s="118">
        <v>90.07135498</v>
      </c>
      <c r="I41" s="118">
        <v>90.34276366</v>
      </c>
      <c r="J41" s="118">
        <v>89.36024852</v>
      </c>
      <c r="K41" s="118">
        <v>89.41839242</v>
      </c>
      <c r="L41" s="118">
        <v>85.27201381</v>
      </c>
      <c r="M41" s="118">
        <v>85.80632511</v>
      </c>
      <c r="N41" s="118">
        <v>85.84668993</v>
      </c>
      <c r="O41" s="118">
        <v>85.61282751</v>
      </c>
      <c r="P41" s="118">
        <v>85.04405651</v>
      </c>
      <c r="Q41" s="118">
        <v>84.77607837</v>
      </c>
      <c r="R41" s="118">
        <v>85.54108352</v>
      </c>
      <c r="S41" s="118">
        <v>86.26074292</v>
      </c>
      <c r="T41" s="118">
        <v>86.381222</v>
      </c>
      <c r="U41" s="118">
        <v>86.1456213</v>
      </c>
      <c r="V41" s="118">
        <v>85.80931961</v>
      </c>
      <c r="W41" s="118">
        <v>87.447333</v>
      </c>
      <c r="X41" s="118">
        <v>87.27314213</v>
      </c>
      <c r="Y41" s="118">
        <v>88.03940195</v>
      </c>
      <c r="Z41" s="118">
        <v>86.77008481</v>
      </c>
      <c r="AA41" s="118">
        <v>89.4584984</v>
      </c>
      <c r="AB41" s="118">
        <v>89.49403087</v>
      </c>
      <c r="AC41" s="118">
        <v>89.22342676</v>
      </c>
      <c r="AD41" s="118">
        <v>89.57490542</v>
      </c>
      <c r="AE41" s="118">
        <v>89.64836366</v>
      </c>
      <c r="AF41" s="118">
        <v>90.51895938</v>
      </c>
      <c r="AG41" s="118">
        <v>89.74896441</v>
      </c>
      <c r="AH41" s="118">
        <v>89.70986339</v>
      </c>
      <c r="AI41" s="118">
        <v>89.56816075</v>
      </c>
    </row>
    <row r="42" spans="1:35" ht="15" customHeight="1">
      <c r="A42" s="115"/>
      <c r="B42" s="116"/>
      <c r="C42" s="117" t="s">
        <v>58</v>
      </c>
      <c r="D42" s="118">
        <v>78.80097005</v>
      </c>
      <c r="E42" s="118">
        <v>74.02490795</v>
      </c>
      <c r="F42" s="118">
        <v>73.8993804</v>
      </c>
      <c r="G42" s="118">
        <v>75.62750212</v>
      </c>
      <c r="H42" s="118">
        <v>69.93406635</v>
      </c>
      <c r="I42" s="118">
        <v>68.27069052</v>
      </c>
      <c r="J42" s="118">
        <v>69.39859117</v>
      </c>
      <c r="K42" s="118">
        <v>71.77851054</v>
      </c>
      <c r="L42" s="118">
        <v>64.79220684</v>
      </c>
      <c r="M42" s="118">
        <v>62.98056677</v>
      </c>
      <c r="N42" s="118">
        <v>66.59124786</v>
      </c>
      <c r="O42" s="118">
        <v>66.40180316</v>
      </c>
      <c r="P42" s="118">
        <v>63.6907925</v>
      </c>
      <c r="Q42" s="118">
        <v>68.13002613</v>
      </c>
      <c r="R42" s="118">
        <v>68.29667053</v>
      </c>
      <c r="S42" s="118">
        <v>59.66472971</v>
      </c>
      <c r="T42" s="118">
        <v>68.51239928</v>
      </c>
      <c r="U42" s="118">
        <v>68.03779997</v>
      </c>
      <c r="V42" s="118">
        <v>59.01388025</v>
      </c>
      <c r="W42" s="118">
        <v>61.84086737</v>
      </c>
      <c r="X42" s="118">
        <v>71.20786497</v>
      </c>
      <c r="Y42" s="118">
        <v>62.92686596</v>
      </c>
      <c r="Z42" s="118">
        <v>67.13060553</v>
      </c>
      <c r="AA42" s="118">
        <v>66.52422961</v>
      </c>
      <c r="AB42" s="118">
        <v>67.61301681</v>
      </c>
      <c r="AC42" s="118">
        <v>73.33803428</v>
      </c>
      <c r="AD42" s="118">
        <v>72.07560485</v>
      </c>
      <c r="AE42" s="118">
        <v>72.77198316</v>
      </c>
      <c r="AF42" s="118">
        <v>73.68617267</v>
      </c>
      <c r="AG42" s="118">
        <v>73.06180289</v>
      </c>
      <c r="AH42" s="118">
        <v>76.54809793</v>
      </c>
      <c r="AI42" s="118">
        <v>73.88814375</v>
      </c>
    </row>
    <row r="43" spans="1:35" ht="15" customHeight="1">
      <c r="A43" s="115"/>
      <c r="B43" s="116" t="s">
        <v>170</v>
      </c>
      <c r="C43" s="117"/>
      <c r="D43" s="118">
        <v>83.67211217</v>
      </c>
      <c r="E43" s="118">
        <v>82.97510906</v>
      </c>
      <c r="F43" s="118">
        <v>82.57124844</v>
      </c>
      <c r="G43" s="118">
        <v>82.85954477</v>
      </c>
      <c r="H43" s="118">
        <v>81.39074014</v>
      </c>
      <c r="I43" s="118">
        <v>80.98945367</v>
      </c>
      <c r="J43" s="118">
        <v>80.7847701</v>
      </c>
      <c r="K43" s="118">
        <v>80.14445588</v>
      </c>
      <c r="L43" s="118">
        <v>75.47906325</v>
      </c>
      <c r="M43" s="118">
        <v>74.83354894</v>
      </c>
      <c r="N43" s="118">
        <v>75.98326369</v>
      </c>
      <c r="O43" s="118">
        <v>74.7635503</v>
      </c>
      <c r="P43" s="118">
        <v>75.33724064</v>
      </c>
      <c r="Q43" s="118">
        <v>74.41879642</v>
      </c>
      <c r="R43" s="118">
        <v>74.98604078</v>
      </c>
      <c r="S43" s="118">
        <v>73.34816107</v>
      </c>
      <c r="T43" s="118">
        <v>74.88515077</v>
      </c>
      <c r="U43" s="118">
        <v>73.57018301</v>
      </c>
      <c r="V43" s="118">
        <v>74.19247578</v>
      </c>
      <c r="W43" s="118">
        <v>74.42208965</v>
      </c>
      <c r="X43" s="118">
        <v>75.84565152</v>
      </c>
      <c r="Y43" s="118">
        <v>75.16397323</v>
      </c>
      <c r="Z43" s="118">
        <v>74.95091469</v>
      </c>
      <c r="AA43" s="118">
        <v>75.30108527</v>
      </c>
      <c r="AB43" s="118">
        <v>75.65507673</v>
      </c>
      <c r="AC43" s="118">
        <v>75.65507197</v>
      </c>
      <c r="AD43" s="118">
        <v>76.41308091</v>
      </c>
      <c r="AE43" s="118">
        <v>76.62337341</v>
      </c>
      <c r="AF43" s="118">
        <v>77.12791028</v>
      </c>
      <c r="AG43" s="118">
        <v>77.02788886</v>
      </c>
      <c r="AH43" s="118">
        <v>77.44275978</v>
      </c>
      <c r="AI43" s="118">
        <v>78.32300364</v>
      </c>
    </row>
    <row r="44" spans="1:35" ht="15" customHeight="1">
      <c r="A44" s="115"/>
      <c r="B44" s="116"/>
      <c r="C44" s="117" t="s">
        <v>56</v>
      </c>
      <c r="D44" s="118">
        <v>47.83345365</v>
      </c>
      <c r="E44" s="118">
        <v>44.16264467</v>
      </c>
      <c r="F44" s="118">
        <v>38.56704275</v>
      </c>
      <c r="G44" s="118">
        <v>36.14823712</v>
      </c>
      <c r="H44" s="118">
        <v>30.0380378</v>
      </c>
      <c r="I44" s="118">
        <v>31.25289024</v>
      </c>
      <c r="J44" s="118">
        <v>31.77090183</v>
      </c>
      <c r="K44" s="118">
        <v>29.77017941</v>
      </c>
      <c r="L44" s="118">
        <v>21.26971798</v>
      </c>
      <c r="M44" s="118">
        <v>21.81422786</v>
      </c>
      <c r="N44" s="118">
        <v>20.58340113</v>
      </c>
      <c r="O44" s="118">
        <v>19.22581247</v>
      </c>
      <c r="P44" s="118">
        <v>18.20399959</v>
      </c>
      <c r="Q44" s="118">
        <v>14.73929652</v>
      </c>
      <c r="R44" s="118">
        <v>12.46105815</v>
      </c>
      <c r="S44" s="118">
        <v>14.19537068</v>
      </c>
      <c r="T44" s="118">
        <v>13.41026799</v>
      </c>
      <c r="U44" s="118">
        <v>15.41116673</v>
      </c>
      <c r="V44" s="118">
        <v>17.01954239</v>
      </c>
      <c r="W44" s="118">
        <v>16.26340732</v>
      </c>
      <c r="X44" s="118">
        <v>16.2411366</v>
      </c>
      <c r="Y44" s="118">
        <v>17.76471633</v>
      </c>
      <c r="Z44" s="118">
        <v>16.71097165</v>
      </c>
      <c r="AA44" s="118">
        <v>17.66354971</v>
      </c>
      <c r="AB44" s="118">
        <v>17.61836379</v>
      </c>
      <c r="AC44" s="118">
        <v>15.82585355</v>
      </c>
      <c r="AD44" s="118">
        <v>16.22454389</v>
      </c>
      <c r="AE44" s="118">
        <v>20.60298406</v>
      </c>
      <c r="AF44" s="118">
        <v>19.83757049</v>
      </c>
      <c r="AG44" s="118">
        <v>19.59554977</v>
      </c>
      <c r="AH44" s="118">
        <v>17.23631013</v>
      </c>
      <c r="AI44" s="118">
        <v>17.63837896</v>
      </c>
    </row>
    <row r="45" spans="1:35" ht="15" customHeight="1">
      <c r="A45" s="115"/>
      <c r="B45" s="116"/>
      <c r="C45" s="117" t="s">
        <v>57</v>
      </c>
      <c r="D45" s="118">
        <v>86.19776273</v>
      </c>
      <c r="E45" s="118">
        <v>85.40408272</v>
      </c>
      <c r="F45" s="118">
        <v>84.91342101</v>
      </c>
      <c r="G45" s="118">
        <v>84.98959967</v>
      </c>
      <c r="H45" s="118">
        <v>83.87996192</v>
      </c>
      <c r="I45" s="118">
        <v>83.42875611</v>
      </c>
      <c r="J45" s="118">
        <v>83.11198795</v>
      </c>
      <c r="K45" s="118">
        <v>82.56483524</v>
      </c>
      <c r="L45" s="118">
        <v>78.6149994</v>
      </c>
      <c r="M45" s="118">
        <v>78.07753407</v>
      </c>
      <c r="N45" s="118">
        <v>79.28335974</v>
      </c>
      <c r="O45" s="118">
        <v>77.91831819</v>
      </c>
      <c r="P45" s="118">
        <v>78.21781043</v>
      </c>
      <c r="Q45" s="118">
        <v>77.30233694</v>
      </c>
      <c r="R45" s="118">
        <v>78.17219269</v>
      </c>
      <c r="S45" s="118">
        <v>76.88207114</v>
      </c>
      <c r="T45" s="118">
        <v>78.4387486</v>
      </c>
      <c r="U45" s="118">
        <v>77.22496944</v>
      </c>
      <c r="V45" s="118">
        <v>77.58049979</v>
      </c>
      <c r="W45" s="118">
        <v>78.14673451</v>
      </c>
      <c r="X45" s="118">
        <v>79.46857257</v>
      </c>
      <c r="Y45" s="118">
        <v>78.92554556</v>
      </c>
      <c r="Z45" s="118">
        <v>78.24321915</v>
      </c>
      <c r="AA45" s="118">
        <v>78.22544901</v>
      </c>
      <c r="AB45" s="118">
        <v>78.38496673</v>
      </c>
      <c r="AC45" s="118">
        <v>78.55455338</v>
      </c>
      <c r="AD45" s="118">
        <v>79.01222782</v>
      </c>
      <c r="AE45" s="118">
        <v>79.37528806</v>
      </c>
      <c r="AF45" s="118">
        <v>79.55325175</v>
      </c>
      <c r="AG45" s="118">
        <v>79.40970941</v>
      </c>
      <c r="AH45" s="118">
        <v>79.60330487</v>
      </c>
      <c r="AI45" s="118">
        <v>80.27368528</v>
      </c>
    </row>
    <row r="46" spans="1:35" ht="15" customHeight="1">
      <c r="A46" s="115"/>
      <c r="B46" s="116"/>
      <c r="C46" s="117" t="s">
        <v>58</v>
      </c>
      <c r="D46" s="118">
        <v>71.43067358</v>
      </c>
      <c r="E46" s="118">
        <v>73.26700289</v>
      </c>
      <c r="F46" s="118">
        <v>72.01468457</v>
      </c>
      <c r="G46" s="118">
        <v>73.87915938</v>
      </c>
      <c r="H46" s="118">
        <v>67.47045835</v>
      </c>
      <c r="I46" s="118">
        <v>68.75766292</v>
      </c>
      <c r="J46" s="118">
        <v>65.25334901</v>
      </c>
      <c r="K46" s="118">
        <v>66.42407008</v>
      </c>
      <c r="L46" s="118">
        <v>66.59859557</v>
      </c>
      <c r="M46" s="118">
        <v>66.3887697</v>
      </c>
      <c r="N46" s="118">
        <v>66.22649434</v>
      </c>
      <c r="O46" s="118">
        <v>62.08949208</v>
      </c>
      <c r="P46" s="118">
        <v>62.87803453</v>
      </c>
      <c r="Q46" s="118">
        <v>61.1700365</v>
      </c>
      <c r="R46" s="118">
        <v>68.38353022</v>
      </c>
      <c r="S46" s="118">
        <v>59.15459249</v>
      </c>
      <c r="T46" s="118">
        <v>61.16762578</v>
      </c>
      <c r="U46" s="118">
        <v>59.50342686</v>
      </c>
      <c r="V46" s="118">
        <v>62.18065661</v>
      </c>
      <c r="W46" s="118">
        <v>59.19886536</v>
      </c>
      <c r="X46" s="118">
        <v>61.57801369</v>
      </c>
      <c r="Y46" s="118">
        <v>62.57575728</v>
      </c>
      <c r="Z46" s="118">
        <v>59.73581538</v>
      </c>
      <c r="AA46" s="118">
        <v>64.32581738</v>
      </c>
      <c r="AB46" s="118">
        <v>63.08942004</v>
      </c>
      <c r="AC46" s="118">
        <v>63.28658832</v>
      </c>
      <c r="AD46" s="118">
        <v>70.27141969</v>
      </c>
      <c r="AE46" s="118">
        <v>65.46504081</v>
      </c>
      <c r="AF46" s="118">
        <v>71.63430158</v>
      </c>
      <c r="AG46" s="118">
        <v>70.73537374</v>
      </c>
      <c r="AH46" s="118">
        <v>74.86261675</v>
      </c>
      <c r="AI46" s="118">
        <v>73.90695686</v>
      </c>
    </row>
    <row r="47" spans="1:35" ht="15" customHeight="1">
      <c r="A47" s="119" t="s">
        <v>88</v>
      </c>
      <c r="B47" s="119"/>
      <c r="C47" s="120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</row>
    <row r="48" spans="1:35" ht="15" customHeight="1">
      <c r="A48" s="115"/>
      <c r="B48" s="116" t="s">
        <v>168</v>
      </c>
      <c r="C48" s="117"/>
      <c r="D48" s="121">
        <v>101.96649251</v>
      </c>
      <c r="E48" s="121">
        <v>104.88910161</v>
      </c>
      <c r="F48" s="121">
        <v>105.4402234</v>
      </c>
      <c r="G48" s="121">
        <v>104.37750847</v>
      </c>
      <c r="H48" s="121">
        <v>105.90715414</v>
      </c>
      <c r="I48" s="121">
        <v>109.25673948</v>
      </c>
      <c r="J48" s="121">
        <v>111.68798658</v>
      </c>
      <c r="K48" s="121">
        <v>113.6659678</v>
      </c>
      <c r="L48" s="121">
        <v>109.34530182</v>
      </c>
      <c r="M48" s="121">
        <v>111.18508797</v>
      </c>
      <c r="N48" s="121">
        <v>112.62484251</v>
      </c>
      <c r="O48" s="121">
        <v>112.7466964</v>
      </c>
      <c r="P48" s="121">
        <v>113.10391644</v>
      </c>
      <c r="Q48" s="121">
        <v>113.124289</v>
      </c>
      <c r="R48" s="121">
        <v>115.12200135</v>
      </c>
      <c r="S48" s="121">
        <v>117.07558706</v>
      </c>
      <c r="T48" s="121">
        <v>119.16353138</v>
      </c>
      <c r="U48" s="121">
        <v>121.31282668</v>
      </c>
      <c r="V48" s="121">
        <v>122.99348398</v>
      </c>
      <c r="W48" s="121">
        <v>124.86188913</v>
      </c>
      <c r="X48" s="121">
        <v>127.63001763</v>
      </c>
      <c r="Y48" s="121">
        <v>128.45749079</v>
      </c>
      <c r="Z48" s="121">
        <v>130.59181887</v>
      </c>
      <c r="AA48" s="121">
        <v>136.45173679</v>
      </c>
      <c r="AB48" s="121">
        <v>135.99374632</v>
      </c>
      <c r="AC48" s="121">
        <v>137.00973193</v>
      </c>
      <c r="AD48" s="121">
        <v>138.8819729</v>
      </c>
      <c r="AE48" s="121">
        <v>140.99329092</v>
      </c>
      <c r="AF48" s="121">
        <v>142.12843847</v>
      </c>
      <c r="AG48" s="121">
        <v>142.22175051</v>
      </c>
      <c r="AH48" s="121">
        <v>138.62695018</v>
      </c>
      <c r="AI48" s="121">
        <v>137.75479331</v>
      </c>
    </row>
    <row r="49" spans="1:35" ht="15" customHeight="1">
      <c r="A49" s="115"/>
      <c r="B49" s="116"/>
      <c r="C49" s="117" t="s">
        <v>56</v>
      </c>
      <c r="D49" s="121">
        <v>15.00032466</v>
      </c>
      <c r="E49" s="121">
        <v>14.38266634</v>
      </c>
      <c r="F49" s="121">
        <v>13.74606252</v>
      </c>
      <c r="G49" s="121">
        <v>12.62454972</v>
      </c>
      <c r="H49" s="121">
        <v>12.19569664</v>
      </c>
      <c r="I49" s="121">
        <v>12.67772604</v>
      </c>
      <c r="J49" s="121">
        <v>12.5294764</v>
      </c>
      <c r="K49" s="121">
        <v>12.53733394</v>
      </c>
      <c r="L49" s="121">
        <v>12.67582896</v>
      </c>
      <c r="M49" s="121">
        <v>12.38341798</v>
      </c>
      <c r="N49" s="121">
        <v>12.16961874</v>
      </c>
      <c r="O49" s="121">
        <v>11.49149964</v>
      </c>
      <c r="P49" s="121">
        <v>10.42854922</v>
      </c>
      <c r="Q49" s="121">
        <v>10.27088207</v>
      </c>
      <c r="R49" s="121">
        <v>10.75320622</v>
      </c>
      <c r="S49" s="121">
        <v>10.94011433</v>
      </c>
      <c r="T49" s="121">
        <v>11.42020309</v>
      </c>
      <c r="U49" s="121">
        <v>11.80442315</v>
      </c>
      <c r="V49" s="121">
        <v>11.99411401</v>
      </c>
      <c r="W49" s="121">
        <v>12.0951676</v>
      </c>
      <c r="X49" s="121">
        <v>12.68933475</v>
      </c>
      <c r="Y49" s="121">
        <v>12.50928943</v>
      </c>
      <c r="Z49" s="121">
        <v>11.80831354</v>
      </c>
      <c r="AA49" s="121">
        <v>10.99014477</v>
      </c>
      <c r="AB49" s="121">
        <v>10.46594418</v>
      </c>
      <c r="AC49" s="121">
        <v>10.55689569</v>
      </c>
      <c r="AD49" s="121">
        <v>10.38070543</v>
      </c>
      <c r="AE49" s="121">
        <v>10.41315976</v>
      </c>
      <c r="AF49" s="121">
        <v>10.20930378</v>
      </c>
      <c r="AG49" s="121">
        <v>9.66349803</v>
      </c>
      <c r="AH49" s="121">
        <v>8.71077357</v>
      </c>
      <c r="AI49" s="121">
        <v>7.8938297</v>
      </c>
    </row>
    <row r="50" spans="1:35" ht="15" customHeight="1">
      <c r="A50" s="115"/>
      <c r="B50" s="116"/>
      <c r="C50" s="117" t="s">
        <v>57</v>
      </c>
      <c r="D50" s="121">
        <v>83.85273357</v>
      </c>
      <c r="E50" s="121">
        <v>87.37973415</v>
      </c>
      <c r="F50" s="121">
        <v>88.61461393</v>
      </c>
      <c r="G50" s="121">
        <v>88.80777855</v>
      </c>
      <c r="H50" s="121">
        <v>90.79090355</v>
      </c>
      <c r="I50" s="121">
        <v>93.53803897</v>
      </c>
      <c r="J50" s="121">
        <v>96.15940931</v>
      </c>
      <c r="K50" s="121">
        <v>98.09629995</v>
      </c>
      <c r="L50" s="121">
        <v>93.67351809</v>
      </c>
      <c r="M50" s="121">
        <v>95.62963061</v>
      </c>
      <c r="N50" s="121">
        <v>97.09065932</v>
      </c>
      <c r="O50" s="121">
        <v>97.88724586</v>
      </c>
      <c r="P50" s="121">
        <v>99.44087039</v>
      </c>
      <c r="Q50" s="121">
        <v>99.81752899</v>
      </c>
      <c r="R50" s="121">
        <v>101.19012549</v>
      </c>
      <c r="S50" s="121">
        <v>102.88972575</v>
      </c>
      <c r="T50" s="121">
        <v>104.33689638</v>
      </c>
      <c r="U50" s="121">
        <v>106.17439246</v>
      </c>
      <c r="V50" s="121">
        <v>107.6106449</v>
      </c>
      <c r="W50" s="121">
        <v>109.22301198</v>
      </c>
      <c r="X50" s="121">
        <v>111.11024251</v>
      </c>
      <c r="Y50" s="121">
        <v>112.17843008</v>
      </c>
      <c r="Z50" s="121">
        <v>114.74579469</v>
      </c>
      <c r="AA50" s="121">
        <v>121.04179228</v>
      </c>
      <c r="AB50" s="121">
        <v>120.87977398</v>
      </c>
      <c r="AC50" s="121">
        <v>121.60397049</v>
      </c>
      <c r="AD50" s="121">
        <v>123.64125957</v>
      </c>
      <c r="AE50" s="121">
        <v>125.42465263</v>
      </c>
      <c r="AF50" s="121">
        <v>126.34203208</v>
      </c>
      <c r="AG50" s="121">
        <v>126.62717635</v>
      </c>
      <c r="AH50" s="121">
        <v>123.99225387</v>
      </c>
      <c r="AI50" s="121">
        <v>123.66415227</v>
      </c>
    </row>
    <row r="51" spans="1:35" ht="15" customHeight="1">
      <c r="A51" s="115"/>
      <c r="B51" s="116"/>
      <c r="C51" s="117" t="s">
        <v>58</v>
      </c>
      <c r="D51" s="121">
        <v>3.11343428</v>
      </c>
      <c r="E51" s="121">
        <v>3.12670112</v>
      </c>
      <c r="F51" s="121">
        <v>3.07954695</v>
      </c>
      <c r="G51" s="121">
        <v>2.9451802</v>
      </c>
      <c r="H51" s="121">
        <v>2.92055395</v>
      </c>
      <c r="I51" s="121">
        <v>3.04097447</v>
      </c>
      <c r="J51" s="121">
        <v>2.99910087</v>
      </c>
      <c r="K51" s="121">
        <v>3.03233391</v>
      </c>
      <c r="L51" s="121">
        <v>2.99595477</v>
      </c>
      <c r="M51" s="121">
        <v>3.17203938</v>
      </c>
      <c r="N51" s="121">
        <v>3.36456445</v>
      </c>
      <c r="O51" s="121">
        <v>3.3679509</v>
      </c>
      <c r="P51" s="121">
        <v>3.23449683</v>
      </c>
      <c r="Q51" s="121">
        <v>3.03587794</v>
      </c>
      <c r="R51" s="121">
        <v>3.17866964</v>
      </c>
      <c r="S51" s="121">
        <v>3.24574698</v>
      </c>
      <c r="T51" s="121">
        <v>3.40643191</v>
      </c>
      <c r="U51" s="121">
        <v>3.33401107</v>
      </c>
      <c r="V51" s="121">
        <v>3.38872507</v>
      </c>
      <c r="W51" s="121">
        <v>3.54370955</v>
      </c>
      <c r="X51" s="121">
        <v>3.83044037</v>
      </c>
      <c r="Y51" s="121">
        <v>3.76977128</v>
      </c>
      <c r="Z51" s="121">
        <v>4.03771064</v>
      </c>
      <c r="AA51" s="121">
        <v>4.41979974</v>
      </c>
      <c r="AB51" s="121">
        <v>4.64802816</v>
      </c>
      <c r="AC51" s="121">
        <v>4.84886575</v>
      </c>
      <c r="AD51" s="121">
        <v>4.8600079</v>
      </c>
      <c r="AE51" s="121">
        <v>5.15547853</v>
      </c>
      <c r="AF51" s="121">
        <v>5.57710261</v>
      </c>
      <c r="AG51" s="121">
        <v>5.93107613</v>
      </c>
      <c r="AH51" s="121">
        <v>5.92392274</v>
      </c>
      <c r="AI51" s="121">
        <v>6.19681134</v>
      </c>
    </row>
    <row r="52" spans="1:35" ht="15" customHeight="1">
      <c r="A52" s="115"/>
      <c r="B52" s="116" t="s">
        <v>169</v>
      </c>
      <c r="C52" s="117"/>
      <c r="D52" s="121">
        <v>18.37613619</v>
      </c>
      <c r="E52" s="121">
        <v>18.7605004</v>
      </c>
      <c r="F52" s="121">
        <v>18.28717221</v>
      </c>
      <c r="G52" s="121">
        <v>17.82840932</v>
      </c>
      <c r="H52" s="121">
        <v>18.42638399</v>
      </c>
      <c r="I52" s="121">
        <v>18.45371825</v>
      </c>
      <c r="J52" s="121">
        <v>18.51660023</v>
      </c>
      <c r="K52" s="121">
        <v>18.7644612</v>
      </c>
      <c r="L52" s="121">
        <v>12.99047107</v>
      </c>
      <c r="M52" s="121">
        <v>13.31905395</v>
      </c>
      <c r="N52" s="121">
        <v>13.67709012</v>
      </c>
      <c r="O52" s="121">
        <v>13.65979466</v>
      </c>
      <c r="P52" s="121">
        <v>13.92633969</v>
      </c>
      <c r="Q52" s="121">
        <v>14.15718158</v>
      </c>
      <c r="R52" s="121">
        <v>14.71923312</v>
      </c>
      <c r="S52" s="121">
        <v>14.06147013</v>
      </c>
      <c r="T52" s="121">
        <v>13.60578465</v>
      </c>
      <c r="U52" s="121">
        <v>13.89827353</v>
      </c>
      <c r="V52" s="121">
        <v>13.77233884</v>
      </c>
      <c r="W52" s="121">
        <v>13.72754563</v>
      </c>
      <c r="X52" s="121">
        <v>14.68743743</v>
      </c>
      <c r="Y52" s="121">
        <v>14.27750148</v>
      </c>
      <c r="Z52" s="121">
        <v>14.67999266</v>
      </c>
      <c r="AA52" s="121">
        <v>21.53331178</v>
      </c>
      <c r="AB52" s="121">
        <v>21.45135442</v>
      </c>
      <c r="AC52" s="121">
        <v>21.940511</v>
      </c>
      <c r="AD52" s="121">
        <v>21.77851073</v>
      </c>
      <c r="AE52" s="121">
        <v>22.21873675</v>
      </c>
      <c r="AF52" s="121">
        <v>22.90232026</v>
      </c>
      <c r="AG52" s="121">
        <v>22.61067484</v>
      </c>
      <c r="AH52" s="121">
        <v>23.13731558</v>
      </c>
      <c r="AI52" s="121">
        <v>22.8226207</v>
      </c>
    </row>
    <row r="53" spans="1:35" ht="15" customHeight="1">
      <c r="A53" s="115"/>
      <c r="B53" s="116"/>
      <c r="C53" s="117" t="s">
        <v>56</v>
      </c>
      <c r="D53" s="121">
        <v>1.47533175</v>
      </c>
      <c r="E53" s="121">
        <v>1.43788595</v>
      </c>
      <c r="F53" s="121">
        <v>1.25216934</v>
      </c>
      <c r="G53" s="121">
        <v>1.07866555</v>
      </c>
      <c r="H53" s="121">
        <v>1.10901262</v>
      </c>
      <c r="I53" s="121">
        <v>0.97934712</v>
      </c>
      <c r="J53" s="121">
        <v>1.05726196</v>
      </c>
      <c r="K53" s="121">
        <v>1.01085033</v>
      </c>
      <c r="L53" s="121">
        <v>0.70366299</v>
      </c>
      <c r="M53" s="121">
        <v>0.70600937</v>
      </c>
      <c r="N53" s="121">
        <v>0.72439701</v>
      </c>
      <c r="O53" s="121">
        <v>0.68212795</v>
      </c>
      <c r="P53" s="121">
        <v>0.64937634</v>
      </c>
      <c r="Q53" s="121">
        <v>0.70365616</v>
      </c>
      <c r="R53" s="121">
        <v>0.77903623</v>
      </c>
      <c r="S53" s="121">
        <v>0.57244438</v>
      </c>
      <c r="T53" s="121">
        <v>0.60797885</v>
      </c>
      <c r="U53" s="121">
        <v>0.68272139</v>
      </c>
      <c r="V53" s="121">
        <v>0.62923004</v>
      </c>
      <c r="W53" s="121">
        <v>0.63017481</v>
      </c>
      <c r="X53" s="121">
        <v>0.67111754</v>
      </c>
      <c r="Y53" s="121">
        <v>0.61048955</v>
      </c>
      <c r="Z53" s="121">
        <v>0.64316359</v>
      </c>
      <c r="AA53" s="121">
        <v>0.72203757</v>
      </c>
      <c r="AB53" s="121">
        <v>0.61557067</v>
      </c>
      <c r="AC53" s="121">
        <v>0.63639037</v>
      </c>
      <c r="AD53" s="121">
        <v>0.58475867</v>
      </c>
      <c r="AE53" s="121">
        <v>0.58610303</v>
      </c>
      <c r="AF53" s="121">
        <v>0.68863073</v>
      </c>
      <c r="AG53" s="121">
        <v>0.70097697</v>
      </c>
      <c r="AH53" s="121">
        <v>0.68604985</v>
      </c>
      <c r="AI53" s="121">
        <v>0.49623175</v>
      </c>
    </row>
    <row r="54" spans="1:35" ht="15" customHeight="1">
      <c r="A54" s="115"/>
      <c r="B54" s="116"/>
      <c r="C54" s="117" t="s">
        <v>57</v>
      </c>
      <c r="D54" s="121">
        <v>16.28923276</v>
      </c>
      <c r="E54" s="121">
        <v>16.73149089</v>
      </c>
      <c r="F54" s="121">
        <v>16.45912981</v>
      </c>
      <c r="G54" s="121">
        <v>16.19720104</v>
      </c>
      <c r="H54" s="121">
        <v>16.8196382</v>
      </c>
      <c r="I54" s="121">
        <v>16.87866231</v>
      </c>
      <c r="J54" s="121">
        <v>16.84085174</v>
      </c>
      <c r="K54" s="121">
        <v>17.13279542</v>
      </c>
      <c r="L54" s="121">
        <v>11.8612346</v>
      </c>
      <c r="M54" s="121">
        <v>12.20136589</v>
      </c>
      <c r="N54" s="121">
        <v>12.45427692</v>
      </c>
      <c r="O54" s="121">
        <v>12.47998075</v>
      </c>
      <c r="P54" s="121">
        <v>12.79513586</v>
      </c>
      <c r="Q54" s="121">
        <v>12.99521516</v>
      </c>
      <c r="R54" s="121">
        <v>13.48818966</v>
      </c>
      <c r="S54" s="121">
        <v>13.00431523</v>
      </c>
      <c r="T54" s="121">
        <v>12.58537397</v>
      </c>
      <c r="U54" s="121">
        <v>12.75157492</v>
      </c>
      <c r="V54" s="121">
        <v>12.66564914</v>
      </c>
      <c r="W54" s="121">
        <v>12.61314769</v>
      </c>
      <c r="X54" s="121">
        <v>13.49880053</v>
      </c>
      <c r="Y54" s="121">
        <v>13.13869304</v>
      </c>
      <c r="Z54" s="121">
        <v>13.50990898</v>
      </c>
      <c r="AA54" s="121">
        <v>19.98721763</v>
      </c>
      <c r="AB54" s="121">
        <v>19.96561494</v>
      </c>
      <c r="AC54" s="121">
        <v>20.43265474</v>
      </c>
      <c r="AD54" s="121">
        <v>20.32105876</v>
      </c>
      <c r="AE54" s="121">
        <v>20.72286958</v>
      </c>
      <c r="AF54" s="121">
        <v>21.06839507</v>
      </c>
      <c r="AG54" s="121">
        <v>20.656047</v>
      </c>
      <c r="AH54" s="121">
        <v>21.16260986</v>
      </c>
      <c r="AI54" s="121">
        <v>21.02058659</v>
      </c>
    </row>
    <row r="55" spans="1:35" ht="15" customHeight="1">
      <c r="A55" s="115"/>
      <c r="B55" s="116"/>
      <c r="C55" s="117" t="s">
        <v>58</v>
      </c>
      <c r="D55" s="121">
        <v>0.61157168</v>
      </c>
      <c r="E55" s="121">
        <v>0.59112356</v>
      </c>
      <c r="F55" s="121">
        <v>0.57587306</v>
      </c>
      <c r="G55" s="121">
        <v>0.55254273</v>
      </c>
      <c r="H55" s="121">
        <v>0.49773317</v>
      </c>
      <c r="I55" s="121">
        <v>0.59570882</v>
      </c>
      <c r="J55" s="121">
        <v>0.61848653</v>
      </c>
      <c r="K55" s="121">
        <v>0.62081545</v>
      </c>
      <c r="L55" s="121">
        <v>0.42557348</v>
      </c>
      <c r="M55" s="121">
        <v>0.41167869</v>
      </c>
      <c r="N55" s="121">
        <v>0.49841619</v>
      </c>
      <c r="O55" s="121">
        <v>0.49768596</v>
      </c>
      <c r="P55" s="121">
        <v>0.48182749</v>
      </c>
      <c r="Q55" s="121">
        <v>0.45831026</v>
      </c>
      <c r="R55" s="121">
        <v>0.45200723</v>
      </c>
      <c r="S55" s="121">
        <v>0.48471052</v>
      </c>
      <c r="T55" s="121">
        <v>0.41243183</v>
      </c>
      <c r="U55" s="121">
        <v>0.46397722</v>
      </c>
      <c r="V55" s="121">
        <v>0.47745966</v>
      </c>
      <c r="W55" s="121">
        <v>0.48422313</v>
      </c>
      <c r="X55" s="121">
        <v>0.51751936</v>
      </c>
      <c r="Y55" s="121">
        <v>0.52831889</v>
      </c>
      <c r="Z55" s="121">
        <v>0.52692009</v>
      </c>
      <c r="AA55" s="121">
        <v>0.82405658</v>
      </c>
      <c r="AB55" s="121">
        <v>0.87016881</v>
      </c>
      <c r="AC55" s="121">
        <v>0.87146589</v>
      </c>
      <c r="AD55" s="121">
        <v>0.8726933</v>
      </c>
      <c r="AE55" s="121">
        <v>0.90976414</v>
      </c>
      <c r="AF55" s="121">
        <v>1.14529446</v>
      </c>
      <c r="AG55" s="121">
        <v>1.25365087</v>
      </c>
      <c r="AH55" s="121">
        <v>1.28865587</v>
      </c>
      <c r="AI55" s="121">
        <v>1.30580236</v>
      </c>
    </row>
    <row r="56" spans="1:35" ht="15" customHeight="1">
      <c r="A56" s="115"/>
      <c r="B56" s="116" t="s">
        <v>170</v>
      </c>
      <c r="C56" s="117"/>
      <c r="D56" s="121">
        <v>83.59035632</v>
      </c>
      <c r="E56" s="121">
        <v>86.12860121</v>
      </c>
      <c r="F56" s="121">
        <v>87.15305119</v>
      </c>
      <c r="G56" s="121">
        <v>86.54909915</v>
      </c>
      <c r="H56" s="121">
        <v>87.48077015</v>
      </c>
      <c r="I56" s="121">
        <v>90.80302123</v>
      </c>
      <c r="J56" s="121">
        <v>93.17138635</v>
      </c>
      <c r="K56" s="121">
        <v>94.9015066</v>
      </c>
      <c r="L56" s="121">
        <v>96.35483075</v>
      </c>
      <c r="M56" s="121">
        <v>97.86603402</v>
      </c>
      <c r="N56" s="121">
        <v>98.94775239</v>
      </c>
      <c r="O56" s="121">
        <v>99.08690174</v>
      </c>
      <c r="P56" s="121">
        <v>99.17757675</v>
      </c>
      <c r="Q56" s="121">
        <v>98.96710742</v>
      </c>
      <c r="R56" s="121">
        <v>100.40276823</v>
      </c>
      <c r="S56" s="121">
        <v>103.01411693</v>
      </c>
      <c r="T56" s="121">
        <v>105.55774673</v>
      </c>
      <c r="U56" s="121">
        <v>107.41455315</v>
      </c>
      <c r="V56" s="121">
        <v>109.22114514</v>
      </c>
      <c r="W56" s="121">
        <v>111.1343435</v>
      </c>
      <c r="X56" s="121">
        <v>112.9425802</v>
      </c>
      <c r="Y56" s="121">
        <v>114.17998931</v>
      </c>
      <c r="Z56" s="121">
        <v>115.91182621</v>
      </c>
      <c r="AA56" s="121">
        <v>114.91842501</v>
      </c>
      <c r="AB56" s="121">
        <v>114.5423919</v>
      </c>
      <c r="AC56" s="121">
        <v>115.06922093</v>
      </c>
      <c r="AD56" s="121">
        <v>117.10346217</v>
      </c>
      <c r="AE56" s="121">
        <v>118.77455417</v>
      </c>
      <c r="AF56" s="121">
        <v>119.22611821</v>
      </c>
      <c r="AG56" s="121">
        <v>119.61107567</v>
      </c>
      <c r="AH56" s="121">
        <v>115.4896346</v>
      </c>
      <c r="AI56" s="121">
        <v>114.93217261</v>
      </c>
    </row>
    <row r="57" spans="1:35" ht="15" customHeight="1">
      <c r="A57" s="115"/>
      <c r="B57" s="116"/>
      <c r="C57" s="117" t="s">
        <v>56</v>
      </c>
      <c r="D57" s="121">
        <v>13.52499291</v>
      </c>
      <c r="E57" s="121">
        <v>12.94478039</v>
      </c>
      <c r="F57" s="121">
        <v>12.49389318</v>
      </c>
      <c r="G57" s="121">
        <v>11.54588417</v>
      </c>
      <c r="H57" s="121">
        <v>11.08668402</v>
      </c>
      <c r="I57" s="121">
        <v>11.69837892</v>
      </c>
      <c r="J57" s="121">
        <v>11.47221444</v>
      </c>
      <c r="K57" s="121">
        <v>11.52648361</v>
      </c>
      <c r="L57" s="121">
        <v>11.97216597</v>
      </c>
      <c r="M57" s="121">
        <v>11.67740861</v>
      </c>
      <c r="N57" s="121">
        <v>11.44522173</v>
      </c>
      <c r="O57" s="121">
        <v>10.80937169</v>
      </c>
      <c r="P57" s="121">
        <v>9.77917288</v>
      </c>
      <c r="Q57" s="121">
        <v>9.56722591</v>
      </c>
      <c r="R57" s="121">
        <v>9.97416999</v>
      </c>
      <c r="S57" s="121">
        <v>10.36766995</v>
      </c>
      <c r="T57" s="121">
        <v>10.81222424</v>
      </c>
      <c r="U57" s="121">
        <v>11.12170176</v>
      </c>
      <c r="V57" s="121">
        <v>11.36488397</v>
      </c>
      <c r="W57" s="121">
        <v>11.46499279</v>
      </c>
      <c r="X57" s="121">
        <v>12.01821721</v>
      </c>
      <c r="Y57" s="121">
        <v>11.89879988</v>
      </c>
      <c r="Z57" s="121">
        <v>11.16514995</v>
      </c>
      <c r="AA57" s="121">
        <v>10.2681072</v>
      </c>
      <c r="AB57" s="121">
        <v>9.85037351</v>
      </c>
      <c r="AC57" s="121">
        <v>9.92050532</v>
      </c>
      <c r="AD57" s="121">
        <v>9.79594676</v>
      </c>
      <c r="AE57" s="121">
        <v>9.82705673</v>
      </c>
      <c r="AF57" s="121">
        <v>9.52067305</v>
      </c>
      <c r="AG57" s="121">
        <v>8.96252106</v>
      </c>
      <c r="AH57" s="121">
        <v>8.02472372</v>
      </c>
      <c r="AI57" s="121">
        <v>7.39759795</v>
      </c>
    </row>
    <row r="58" spans="1:35" ht="15" customHeight="1">
      <c r="A58" s="115"/>
      <c r="B58" s="116"/>
      <c r="C58" s="117" t="s">
        <v>57</v>
      </c>
      <c r="D58" s="121">
        <v>67.56350081</v>
      </c>
      <c r="E58" s="121">
        <v>70.64824326</v>
      </c>
      <c r="F58" s="121">
        <v>72.15548412</v>
      </c>
      <c r="G58" s="121">
        <v>72.61057751</v>
      </c>
      <c r="H58" s="121">
        <v>73.97126535</v>
      </c>
      <c r="I58" s="121">
        <v>76.65937666</v>
      </c>
      <c r="J58" s="121">
        <v>79.31855757</v>
      </c>
      <c r="K58" s="121">
        <v>80.96350453</v>
      </c>
      <c r="L58" s="121">
        <v>81.81228349</v>
      </c>
      <c r="M58" s="121">
        <v>83.42826472</v>
      </c>
      <c r="N58" s="121">
        <v>84.6363824</v>
      </c>
      <c r="O58" s="121">
        <v>85.40726511</v>
      </c>
      <c r="P58" s="121">
        <v>86.64573453</v>
      </c>
      <c r="Q58" s="121">
        <v>86.82231383</v>
      </c>
      <c r="R58" s="121">
        <v>87.70193583</v>
      </c>
      <c r="S58" s="121">
        <v>89.88541052</v>
      </c>
      <c r="T58" s="121">
        <v>91.75152241</v>
      </c>
      <c r="U58" s="121">
        <v>93.42281754</v>
      </c>
      <c r="V58" s="121">
        <v>94.94499576</v>
      </c>
      <c r="W58" s="121">
        <v>96.60986429</v>
      </c>
      <c r="X58" s="121">
        <v>97.61144198</v>
      </c>
      <c r="Y58" s="121">
        <v>99.03973704</v>
      </c>
      <c r="Z58" s="121">
        <v>101.23588571</v>
      </c>
      <c r="AA58" s="121">
        <v>101.05457465</v>
      </c>
      <c r="AB58" s="121">
        <v>100.91415904</v>
      </c>
      <c r="AC58" s="121">
        <v>101.17131575</v>
      </c>
      <c r="AD58" s="121">
        <v>103.32020081</v>
      </c>
      <c r="AE58" s="121">
        <v>104.70178305</v>
      </c>
      <c r="AF58" s="121">
        <v>105.27363701</v>
      </c>
      <c r="AG58" s="121">
        <v>105.97112935</v>
      </c>
      <c r="AH58" s="121">
        <v>102.82964401</v>
      </c>
      <c r="AI58" s="121">
        <v>102.64356568</v>
      </c>
    </row>
    <row r="59" spans="1:35" ht="15" customHeight="1">
      <c r="A59" s="115"/>
      <c r="B59" s="116"/>
      <c r="C59" s="117" t="s">
        <v>58</v>
      </c>
      <c r="D59" s="121">
        <v>2.5018626</v>
      </c>
      <c r="E59" s="121">
        <v>2.53557756</v>
      </c>
      <c r="F59" s="121">
        <v>2.50367389</v>
      </c>
      <c r="G59" s="121">
        <v>2.39263747</v>
      </c>
      <c r="H59" s="121">
        <v>2.42282078</v>
      </c>
      <c r="I59" s="121">
        <v>2.44526565</v>
      </c>
      <c r="J59" s="121">
        <v>2.38061434</v>
      </c>
      <c r="K59" s="121">
        <v>2.41151846</v>
      </c>
      <c r="L59" s="121">
        <v>2.57038129</v>
      </c>
      <c r="M59" s="121">
        <v>2.76036069</v>
      </c>
      <c r="N59" s="121">
        <v>2.86614826</v>
      </c>
      <c r="O59" s="121">
        <v>2.87026494</v>
      </c>
      <c r="P59" s="121">
        <v>2.75266934</v>
      </c>
      <c r="Q59" s="121">
        <v>2.57756768</v>
      </c>
      <c r="R59" s="121">
        <v>2.72666241</v>
      </c>
      <c r="S59" s="121">
        <v>2.76103646</v>
      </c>
      <c r="T59" s="121">
        <v>2.99400008</v>
      </c>
      <c r="U59" s="121">
        <v>2.87003385</v>
      </c>
      <c r="V59" s="121">
        <v>2.91126541</v>
      </c>
      <c r="W59" s="121">
        <v>3.05948642</v>
      </c>
      <c r="X59" s="121">
        <v>3.31292101</v>
      </c>
      <c r="Y59" s="121">
        <v>3.24145239</v>
      </c>
      <c r="Z59" s="121">
        <v>3.51079055</v>
      </c>
      <c r="AA59" s="121">
        <v>3.59574316</v>
      </c>
      <c r="AB59" s="121">
        <v>3.77785935</v>
      </c>
      <c r="AC59" s="121">
        <v>3.97739986</v>
      </c>
      <c r="AD59" s="121">
        <v>3.9873146</v>
      </c>
      <c r="AE59" s="121">
        <v>4.24571439</v>
      </c>
      <c r="AF59" s="121">
        <v>4.43180815</v>
      </c>
      <c r="AG59" s="121">
        <v>4.67742526</v>
      </c>
      <c r="AH59" s="121">
        <v>4.63526687</v>
      </c>
      <c r="AI59" s="121">
        <v>4.89100898</v>
      </c>
    </row>
    <row r="60" spans="4:35" ht="8.25" customHeight="1"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</row>
    <row r="61" spans="1:35" ht="32.1" customHeight="1">
      <c r="A61" s="137" t="s">
        <v>89</v>
      </c>
      <c r="B61" s="137"/>
      <c r="C61" s="137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</row>
    <row r="62" spans="1:35" ht="15" customHeight="1">
      <c r="A62" s="115"/>
      <c r="B62" s="116" t="s">
        <v>168</v>
      </c>
      <c r="C62" s="117"/>
      <c r="D62" s="121">
        <v>54.34351143</v>
      </c>
      <c r="E62" s="121">
        <v>56.11013459</v>
      </c>
      <c r="F62" s="121">
        <v>55.79506982</v>
      </c>
      <c r="G62" s="121">
        <v>54.56099227</v>
      </c>
      <c r="H62" s="121">
        <v>55.69655722</v>
      </c>
      <c r="I62" s="121">
        <v>56.23646067</v>
      </c>
      <c r="J62" s="121">
        <v>58.39288728</v>
      </c>
      <c r="K62" s="121">
        <v>59.3668653</v>
      </c>
      <c r="L62" s="121">
        <v>55.68484942</v>
      </c>
      <c r="M62" s="121">
        <v>57.39887347</v>
      </c>
      <c r="N62" s="121">
        <v>58.91491596</v>
      </c>
      <c r="O62" s="121">
        <v>60.40901232</v>
      </c>
      <c r="P62" s="121">
        <v>60.9862476</v>
      </c>
      <c r="Q62" s="121">
        <v>61.45474716</v>
      </c>
      <c r="R62" s="121">
        <v>61.05942199</v>
      </c>
      <c r="S62" s="121">
        <v>66.0280023</v>
      </c>
      <c r="T62" s="121">
        <v>66.25685911</v>
      </c>
      <c r="U62" s="121">
        <v>70.0258001</v>
      </c>
      <c r="V62" s="121">
        <v>70.68335053</v>
      </c>
      <c r="W62" s="121">
        <v>74.16738066</v>
      </c>
      <c r="X62" s="121">
        <v>74.5253775</v>
      </c>
      <c r="Y62" s="121">
        <v>76.58843891</v>
      </c>
      <c r="Z62" s="121">
        <v>75.42240654</v>
      </c>
      <c r="AA62" s="121">
        <v>78.25595534</v>
      </c>
      <c r="AB62" s="121">
        <v>78.20557087</v>
      </c>
      <c r="AC62" s="121">
        <v>78.87817326</v>
      </c>
      <c r="AD62" s="121">
        <v>77.28283399</v>
      </c>
      <c r="AE62" s="121">
        <v>76.4895979</v>
      </c>
      <c r="AF62" s="121">
        <v>79.48566412</v>
      </c>
      <c r="AG62" s="121">
        <v>77.52669007</v>
      </c>
      <c r="AH62" s="121">
        <v>73.96077467</v>
      </c>
      <c r="AI62" s="121">
        <v>73.14443992</v>
      </c>
    </row>
    <row r="63" spans="1:35" ht="15" customHeight="1">
      <c r="A63" s="115"/>
      <c r="B63" s="116"/>
      <c r="C63" s="117" t="s">
        <v>56</v>
      </c>
      <c r="D63" s="121">
        <v>2.77707502</v>
      </c>
      <c r="E63" s="121">
        <v>2.66723485</v>
      </c>
      <c r="F63" s="121">
        <v>2.1951725</v>
      </c>
      <c r="G63" s="121">
        <v>1.87437631</v>
      </c>
      <c r="H63" s="121">
        <v>1.95653175</v>
      </c>
      <c r="I63" s="121">
        <v>2.03056698</v>
      </c>
      <c r="J63" s="121">
        <v>2.02760492</v>
      </c>
      <c r="K63" s="121">
        <v>2.07863472</v>
      </c>
      <c r="L63" s="121">
        <v>2.56580796</v>
      </c>
      <c r="M63" s="121">
        <v>2.79218176</v>
      </c>
      <c r="N63" s="121">
        <v>2.71830251</v>
      </c>
      <c r="O63" s="121">
        <v>2.63409156</v>
      </c>
      <c r="P63" s="121">
        <v>2.41468079</v>
      </c>
      <c r="Q63" s="121">
        <v>2.37110762</v>
      </c>
      <c r="R63" s="121">
        <v>2.51466007</v>
      </c>
      <c r="S63" s="121">
        <v>2.97349703</v>
      </c>
      <c r="T63" s="121">
        <v>2.93037814</v>
      </c>
      <c r="U63" s="121">
        <v>3.4196564</v>
      </c>
      <c r="V63" s="121">
        <v>3.29696743</v>
      </c>
      <c r="W63" s="121">
        <v>3.60873947</v>
      </c>
      <c r="X63" s="121">
        <v>3.47970282</v>
      </c>
      <c r="Y63" s="121">
        <v>3.87747464</v>
      </c>
      <c r="Z63" s="121">
        <v>3.22675277</v>
      </c>
      <c r="AA63" s="121">
        <v>2.91793165</v>
      </c>
      <c r="AB63" s="121">
        <v>2.58716613</v>
      </c>
      <c r="AC63" s="121">
        <v>2.68546271</v>
      </c>
      <c r="AD63" s="121">
        <v>2.46927733</v>
      </c>
      <c r="AE63" s="121">
        <v>2.61028308</v>
      </c>
      <c r="AF63" s="121">
        <v>2.48912956</v>
      </c>
      <c r="AG63" s="121">
        <v>2.37121851</v>
      </c>
      <c r="AH63" s="121">
        <v>2.04749269</v>
      </c>
      <c r="AI63" s="121">
        <v>1.67826347</v>
      </c>
    </row>
    <row r="64" spans="1:35" ht="15" customHeight="1">
      <c r="A64" s="115"/>
      <c r="B64" s="116"/>
      <c r="C64" s="117" t="s">
        <v>57</v>
      </c>
      <c r="D64" s="121">
        <v>50.6060393</v>
      </c>
      <c r="E64" s="121">
        <v>52.40030946</v>
      </c>
      <c r="F64" s="121">
        <v>52.51074278</v>
      </c>
      <c r="G64" s="121">
        <v>51.58120294</v>
      </c>
      <c r="H64" s="121">
        <v>52.68225451</v>
      </c>
      <c r="I64" s="121">
        <v>53.15826238</v>
      </c>
      <c r="J64" s="121">
        <v>55.23461785</v>
      </c>
      <c r="K64" s="121">
        <v>56.03914897</v>
      </c>
      <c r="L64" s="121">
        <v>51.91989632</v>
      </c>
      <c r="M64" s="121">
        <v>53.37347187</v>
      </c>
      <c r="N64" s="121">
        <v>54.80912214</v>
      </c>
      <c r="O64" s="121">
        <v>56.35918523</v>
      </c>
      <c r="P64" s="121">
        <v>57.26050064</v>
      </c>
      <c r="Q64" s="121">
        <v>57.79476381</v>
      </c>
      <c r="R64" s="121">
        <v>57.25809632</v>
      </c>
      <c r="S64" s="121">
        <v>61.55006831</v>
      </c>
      <c r="T64" s="121">
        <v>61.79322813</v>
      </c>
      <c r="U64" s="121">
        <v>65.08418088</v>
      </c>
      <c r="V64" s="121">
        <v>65.86991414</v>
      </c>
      <c r="W64" s="121">
        <v>68.80504822</v>
      </c>
      <c r="X64" s="121">
        <v>69.39071151</v>
      </c>
      <c r="Y64" s="121">
        <v>70.91319939</v>
      </c>
      <c r="Z64" s="121">
        <v>70.40559883</v>
      </c>
      <c r="AA64" s="121">
        <v>73.31426316</v>
      </c>
      <c r="AB64" s="121">
        <v>73.48913384</v>
      </c>
      <c r="AC64" s="121">
        <v>73.88706431</v>
      </c>
      <c r="AD64" s="121">
        <v>72.61512772</v>
      </c>
      <c r="AE64" s="121">
        <v>71.43833407</v>
      </c>
      <c r="AF64" s="121">
        <v>74.36952425</v>
      </c>
      <c r="AG64" s="121">
        <v>72.41019385</v>
      </c>
      <c r="AH64" s="121">
        <v>69.13980044</v>
      </c>
      <c r="AI64" s="121">
        <v>68.53143788</v>
      </c>
    </row>
    <row r="65" spans="1:35" ht="15" customHeight="1">
      <c r="A65" s="115"/>
      <c r="B65" s="116"/>
      <c r="C65" s="117" t="s">
        <v>58</v>
      </c>
      <c r="D65" s="121">
        <v>0.96039711</v>
      </c>
      <c r="E65" s="121">
        <v>1.04259028</v>
      </c>
      <c r="F65" s="121">
        <v>1.08915454</v>
      </c>
      <c r="G65" s="121">
        <v>1.10541302</v>
      </c>
      <c r="H65" s="121">
        <v>1.05777096</v>
      </c>
      <c r="I65" s="121">
        <v>1.04763131</v>
      </c>
      <c r="J65" s="121">
        <v>1.13066451</v>
      </c>
      <c r="K65" s="121">
        <v>1.24908161</v>
      </c>
      <c r="L65" s="121">
        <v>1.19914514</v>
      </c>
      <c r="M65" s="121">
        <v>1.23321984</v>
      </c>
      <c r="N65" s="121">
        <v>1.38749131</v>
      </c>
      <c r="O65" s="121">
        <v>1.41573553</v>
      </c>
      <c r="P65" s="121">
        <v>1.31106617</v>
      </c>
      <c r="Q65" s="121">
        <v>1.28887573</v>
      </c>
      <c r="R65" s="121">
        <v>1.2866656</v>
      </c>
      <c r="S65" s="121">
        <v>1.50443696</v>
      </c>
      <c r="T65" s="121">
        <v>1.53325284</v>
      </c>
      <c r="U65" s="121">
        <v>1.52196282</v>
      </c>
      <c r="V65" s="121">
        <v>1.51646896</v>
      </c>
      <c r="W65" s="121">
        <v>1.75359297</v>
      </c>
      <c r="X65" s="121">
        <v>1.65496317</v>
      </c>
      <c r="Y65" s="121">
        <v>1.79776488</v>
      </c>
      <c r="Z65" s="121">
        <v>1.79005494</v>
      </c>
      <c r="AA65" s="121">
        <v>2.02376053</v>
      </c>
      <c r="AB65" s="121">
        <v>2.1292709</v>
      </c>
      <c r="AC65" s="121">
        <v>2.30564624</v>
      </c>
      <c r="AD65" s="121">
        <v>2.19842894</v>
      </c>
      <c r="AE65" s="121">
        <v>2.44098075</v>
      </c>
      <c r="AF65" s="121">
        <v>2.62701031</v>
      </c>
      <c r="AG65" s="121">
        <v>2.74527771</v>
      </c>
      <c r="AH65" s="121">
        <v>2.77348154</v>
      </c>
      <c r="AI65" s="121">
        <v>2.93473857</v>
      </c>
    </row>
    <row r="66" spans="1:35" ht="15" customHeight="1">
      <c r="A66" s="115"/>
      <c r="B66" s="116" t="s">
        <v>169</v>
      </c>
      <c r="C66" s="117"/>
      <c r="D66" s="121">
        <v>13.97002841</v>
      </c>
      <c r="E66" s="121">
        <v>14.39561121</v>
      </c>
      <c r="F66" s="121">
        <v>14.31404443</v>
      </c>
      <c r="G66" s="121">
        <v>14.08045895</v>
      </c>
      <c r="H66" s="121">
        <v>14.53419091</v>
      </c>
      <c r="I66" s="121">
        <v>14.58010376</v>
      </c>
      <c r="J66" s="121">
        <v>14.77552718</v>
      </c>
      <c r="K66" s="121">
        <v>15.19580779</v>
      </c>
      <c r="L66" s="121">
        <v>10.86062084</v>
      </c>
      <c r="M66" s="121">
        <v>11.04449406</v>
      </c>
      <c r="N66" s="121">
        <v>11.36285408</v>
      </c>
      <c r="O66" s="121">
        <v>11.45504647</v>
      </c>
      <c r="P66" s="121">
        <v>11.71477017</v>
      </c>
      <c r="Q66" s="121">
        <v>11.84458245</v>
      </c>
      <c r="R66" s="121">
        <v>11.85824047</v>
      </c>
      <c r="S66" s="121">
        <v>11.92664873</v>
      </c>
      <c r="T66" s="121">
        <v>11.340026</v>
      </c>
      <c r="U66" s="121">
        <v>11.70847941</v>
      </c>
      <c r="V66" s="121">
        <v>11.38648346</v>
      </c>
      <c r="W66" s="121">
        <v>11.54108156</v>
      </c>
      <c r="X66" s="121">
        <v>12.29213898</v>
      </c>
      <c r="Y66" s="121">
        <v>12.00858924</v>
      </c>
      <c r="Z66" s="121">
        <v>11.97428912</v>
      </c>
      <c r="AA66" s="121">
        <v>17.63963655</v>
      </c>
      <c r="AB66" s="121">
        <v>17.79267435</v>
      </c>
      <c r="AC66" s="121">
        <v>18.30879836</v>
      </c>
      <c r="AD66" s="121">
        <v>17.85710024</v>
      </c>
      <c r="AE66" s="121">
        <v>17.94463682</v>
      </c>
      <c r="AF66" s="121">
        <v>18.63677825</v>
      </c>
      <c r="AG66" s="121">
        <v>18.2871088</v>
      </c>
      <c r="AH66" s="121">
        <v>18.35584118</v>
      </c>
      <c r="AI66" s="121">
        <v>17.97231684</v>
      </c>
    </row>
    <row r="67" spans="1:35" ht="15" customHeight="1">
      <c r="A67" s="115"/>
      <c r="B67" s="116"/>
      <c r="C67" s="117" t="s">
        <v>56</v>
      </c>
      <c r="D67" s="121">
        <v>0.36799593</v>
      </c>
      <c r="E67" s="121">
        <v>0.42179693</v>
      </c>
      <c r="F67" s="121">
        <v>0.315122</v>
      </c>
      <c r="G67" s="121">
        <v>0.28420994</v>
      </c>
      <c r="H67" s="121">
        <v>0.28251528</v>
      </c>
      <c r="I67" s="121">
        <v>0.28410665</v>
      </c>
      <c r="J67" s="121">
        <v>0.31037145</v>
      </c>
      <c r="K67" s="121">
        <v>0.30237354</v>
      </c>
      <c r="L67" s="121">
        <v>0.29769547</v>
      </c>
      <c r="M67" s="121">
        <v>0.31332863</v>
      </c>
      <c r="N67" s="121">
        <v>0.26986774</v>
      </c>
      <c r="O67" s="121">
        <v>0.28421698</v>
      </c>
      <c r="P67" s="121">
        <v>0.29188707</v>
      </c>
      <c r="Q67" s="121">
        <v>0.33405097</v>
      </c>
      <c r="R67" s="121">
        <v>0.27489418</v>
      </c>
      <c r="S67" s="121">
        <v>0.24713906</v>
      </c>
      <c r="T67" s="121">
        <v>0.24607496</v>
      </c>
      <c r="U67" s="121">
        <v>0.30245698</v>
      </c>
      <c r="V67" s="121">
        <v>0.27808168</v>
      </c>
      <c r="W67" s="121">
        <v>0.26601344</v>
      </c>
      <c r="X67" s="121">
        <v>0.27591978</v>
      </c>
      <c r="Y67" s="121">
        <v>0.28188787</v>
      </c>
      <c r="Z67" s="121">
        <v>0.26004766</v>
      </c>
      <c r="AA67" s="121">
        <v>0.3219021</v>
      </c>
      <c r="AB67" s="121">
        <v>0.26514903</v>
      </c>
      <c r="AC67" s="121">
        <v>0.30043053</v>
      </c>
      <c r="AD67" s="121">
        <v>0.23007053</v>
      </c>
      <c r="AE67" s="121">
        <v>0.28358245</v>
      </c>
      <c r="AF67" s="121">
        <v>0.25879097</v>
      </c>
      <c r="AG67" s="121">
        <v>0.28876104</v>
      </c>
      <c r="AH67" s="121">
        <v>0.26733535</v>
      </c>
      <c r="AI67" s="121">
        <v>0.16791776</v>
      </c>
    </row>
    <row r="68" spans="1:35" ht="15" customHeight="1">
      <c r="A68" s="115"/>
      <c r="B68" s="116"/>
      <c r="C68" s="117" t="s">
        <v>57</v>
      </c>
      <c r="D68" s="121">
        <v>13.28811722</v>
      </c>
      <c r="E68" s="121">
        <v>13.64955079</v>
      </c>
      <c r="F68" s="121">
        <v>13.68675781</v>
      </c>
      <c r="G68" s="121">
        <v>13.46127046</v>
      </c>
      <c r="H68" s="121">
        <v>13.94529795</v>
      </c>
      <c r="I68" s="121">
        <v>13.96333456</v>
      </c>
      <c r="J68" s="121">
        <v>14.08160682</v>
      </c>
      <c r="K68" s="121">
        <v>14.45804504</v>
      </c>
      <c r="L68" s="121">
        <v>10.23761654</v>
      </c>
      <c r="M68" s="121">
        <v>10.4308453</v>
      </c>
      <c r="N68" s="121">
        <v>10.71671413</v>
      </c>
      <c r="O68" s="121">
        <v>10.79865666</v>
      </c>
      <c r="P68" s="121">
        <v>11.05922245</v>
      </c>
      <c r="Q68" s="121">
        <v>11.18918437</v>
      </c>
      <c r="R68" s="121">
        <v>11.27586256</v>
      </c>
      <c r="S68" s="121">
        <v>11.31922484</v>
      </c>
      <c r="T68" s="121">
        <v>10.75321949</v>
      </c>
      <c r="U68" s="121">
        <v>11.03810148</v>
      </c>
      <c r="V68" s="121">
        <v>10.76549008</v>
      </c>
      <c r="W68" s="121">
        <v>10.91486216</v>
      </c>
      <c r="X68" s="121">
        <v>11.64121172</v>
      </c>
      <c r="Y68" s="121">
        <v>11.33645972</v>
      </c>
      <c r="Z68" s="121">
        <v>11.3475351</v>
      </c>
      <c r="AA68" s="121">
        <v>16.73600382</v>
      </c>
      <c r="AB68" s="121">
        <v>16.95553583</v>
      </c>
      <c r="AC68" s="121">
        <v>17.40627599</v>
      </c>
      <c r="AD68" s="121">
        <v>17.01444996</v>
      </c>
      <c r="AE68" s="121">
        <v>16.97167291</v>
      </c>
      <c r="AF68" s="121">
        <v>17.56853331</v>
      </c>
      <c r="AG68" s="121">
        <v>17.15956865</v>
      </c>
      <c r="AH68" s="121">
        <v>17.23750944</v>
      </c>
      <c r="AI68" s="121">
        <v>16.91502512</v>
      </c>
    </row>
    <row r="69" spans="1:35" ht="15" customHeight="1">
      <c r="A69" s="115"/>
      <c r="B69" s="116"/>
      <c r="C69" s="117" t="s">
        <v>58</v>
      </c>
      <c r="D69" s="121">
        <v>0.31391526</v>
      </c>
      <c r="E69" s="121">
        <v>0.32426349</v>
      </c>
      <c r="F69" s="121">
        <v>0.31216462</v>
      </c>
      <c r="G69" s="121">
        <v>0.33497855</v>
      </c>
      <c r="H69" s="121">
        <v>0.30637768</v>
      </c>
      <c r="I69" s="121">
        <v>0.33266255</v>
      </c>
      <c r="J69" s="121">
        <v>0.38354891</v>
      </c>
      <c r="K69" s="121">
        <v>0.43538921</v>
      </c>
      <c r="L69" s="121">
        <v>0.32530883</v>
      </c>
      <c r="M69" s="121">
        <v>0.30032013</v>
      </c>
      <c r="N69" s="121">
        <v>0.37627221</v>
      </c>
      <c r="O69" s="121">
        <v>0.37217283</v>
      </c>
      <c r="P69" s="121">
        <v>0.36366065</v>
      </c>
      <c r="Q69" s="121">
        <v>0.32134711</v>
      </c>
      <c r="R69" s="121">
        <v>0.30748373</v>
      </c>
      <c r="S69" s="121">
        <v>0.36028483</v>
      </c>
      <c r="T69" s="121">
        <v>0.34073155</v>
      </c>
      <c r="U69" s="121">
        <v>0.36792095</v>
      </c>
      <c r="V69" s="121">
        <v>0.3429117</v>
      </c>
      <c r="W69" s="121">
        <v>0.36020596</v>
      </c>
      <c r="X69" s="121">
        <v>0.37500748</v>
      </c>
      <c r="Y69" s="121">
        <v>0.39024165</v>
      </c>
      <c r="Z69" s="121">
        <v>0.36670636</v>
      </c>
      <c r="AA69" s="121">
        <v>0.58173063</v>
      </c>
      <c r="AB69" s="121">
        <v>0.57198949</v>
      </c>
      <c r="AC69" s="121">
        <v>0.60209184</v>
      </c>
      <c r="AD69" s="121">
        <v>0.61257975</v>
      </c>
      <c r="AE69" s="121">
        <v>0.68938146</v>
      </c>
      <c r="AF69" s="121">
        <v>0.80945397</v>
      </c>
      <c r="AG69" s="121">
        <v>0.83877911</v>
      </c>
      <c r="AH69" s="121">
        <v>0.85099639</v>
      </c>
      <c r="AI69" s="121">
        <v>0.88937396</v>
      </c>
    </row>
    <row r="70" spans="1:35" ht="15" customHeight="1">
      <c r="A70" s="115"/>
      <c r="B70" s="116" t="s">
        <v>170</v>
      </c>
      <c r="C70" s="117"/>
      <c r="D70" s="121">
        <v>40.37348302</v>
      </c>
      <c r="E70" s="121">
        <v>41.71452338</v>
      </c>
      <c r="F70" s="121">
        <v>41.48102539</v>
      </c>
      <c r="G70" s="121">
        <v>40.48053332</v>
      </c>
      <c r="H70" s="121">
        <v>41.16236631</v>
      </c>
      <c r="I70" s="121">
        <v>41.65635691</v>
      </c>
      <c r="J70" s="121">
        <v>43.6173601</v>
      </c>
      <c r="K70" s="121">
        <v>44.17105751</v>
      </c>
      <c r="L70" s="121">
        <v>44.82422858</v>
      </c>
      <c r="M70" s="121">
        <v>46.35437941</v>
      </c>
      <c r="N70" s="121">
        <v>47.55206188</v>
      </c>
      <c r="O70" s="121">
        <v>48.95396585</v>
      </c>
      <c r="P70" s="121">
        <v>49.27147743</v>
      </c>
      <c r="Q70" s="121">
        <v>49.61016471</v>
      </c>
      <c r="R70" s="121">
        <v>49.20118152</v>
      </c>
      <c r="S70" s="121">
        <v>54.10135357</v>
      </c>
      <c r="T70" s="121">
        <v>54.91683311</v>
      </c>
      <c r="U70" s="121">
        <v>58.31732069</v>
      </c>
      <c r="V70" s="121">
        <v>59.29686707</v>
      </c>
      <c r="W70" s="121">
        <v>62.6262991</v>
      </c>
      <c r="X70" s="121">
        <v>62.23323852</v>
      </c>
      <c r="Y70" s="121">
        <v>64.57984967</v>
      </c>
      <c r="Z70" s="121">
        <v>63.44811742</v>
      </c>
      <c r="AA70" s="121">
        <v>60.61631879</v>
      </c>
      <c r="AB70" s="121">
        <v>60.41289652</v>
      </c>
      <c r="AC70" s="121">
        <v>60.5693749</v>
      </c>
      <c r="AD70" s="121">
        <v>59.42573375</v>
      </c>
      <c r="AE70" s="121">
        <v>58.54496108</v>
      </c>
      <c r="AF70" s="121">
        <v>60.84888587</v>
      </c>
      <c r="AG70" s="121">
        <v>59.23958127</v>
      </c>
      <c r="AH70" s="121">
        <v>55.60493349</v>
      </c>
      <c r="AI70" s="121">
        <v>55.17212308</v>
      </c>
    </row>
    <row r="71" spans="1:35" ht="15" customHeight="1">
      <c r="A71" s="115"/>
      <c r="B71" s="116"/>
      <c r="C71" s="117" t="s">
        <v>56</v>
      </c>
      <c r="D71" s="121">
        <v>2.40907909</v>
      </c>
      <c r="E71" s="121">
        <v>2.24543792</v>
      </c>
      <c r="F71" s="121">
        <v>1.8800505</v>
      </c>
      <c r="G71" s="121">
        <v>1.59016637</v>
      </c>
      <c r="H71" s="121">
        <v>1.67401647</v>
      </c>
      <c r="I71" s="121">
        <v>1.74646033</v>
      </c>
      <c r="J71" s="121">
        <v>1.71723347</v>
      </c>
      <c r="K71" s="121">
        <v>1.77626118</v>
      </c>
      <c r="L71" s="121">
        <v>2.26811249</v>
      </c>
      <c r="M71" s="121">
        <v>2.47885313</v>
      </c>
      <c r="N71" s="121">
        <v>2.44843477</v>
      </c>
      <c r="O71" s="121">
        <v>2.34987458</v>
      </c>
      <c r="P71" s="121">
        <v>2.12279372</v>
      </c>
      <c r="Q71" s="121">
        <v>2.03705665</v>
      </c>
      <c r="R71" s="121">
        <v>2.23976589</v>
      </c>
      <c r="S71" s="121">
        <v>2.72635797</v>
      </c>
      <c r="T71" s="121">
        <v>2.68430318</v>
      </c>
      <c r="U71" s="121">
        <v>3.11719942</v>
      </c>
      <c r="V71" s="121">
        <v>3.01888575</v>
      </c>
      <c r="W71" s="121">
        <v>3.34272603</v>
      </c>
      <c r="X71" s="121">
        <v>3.20378304</v>
      </c>
      <c r="Y71" s="121">
        <v>3.59558677</v>
      </c>
      <c r="Z71" s="121">
        <v>2.96670511</v>
      </c>
      <c r="AA71" s="121">
        <v>2.59602955</v>
      </c>
      <c r="AB71" s="121">
        <v>2.3220171</v>
      </c>
      <c r="AC71" s="121">
        <v>2.38503218</v>
      </c>
      <c r="AD71" s="121">
        <v>2.2392068</v>
      </c>
      <c r="AE71" s="121">
        <v>2.32670063</v>
      </c>
      <c r="AF71" s="121">
        <v>2.23033859</v>
      </c>
      <c r="AG71" s="121">
        <v>2.08245747</v>
      </c>
      <c r="AH71" s="121">
        <v>1.78015734</v>
      </c>
      <c r="AI71" s="121">
        <v>1.51034571</v>
      </c>
    </row>
    <row r="72" spans="1:35" ht="15" customHeight="1">
      <c r="A72" s="115"/>
      <c r="B72" s="116"/>
      <c r="C72" s="117" t="s">
        <v>57</v>
      </c>
      <c r="D72" s="121">
        <v>37.31792208</v>
      </c>
      <c r="E72" s="121">
        <v>38.75075867</v>
      </c>
      <c r="F72" s="121">
        <v>38.82398497</v>
      </c>
      <c r="G72" s="121">
        <v>38.11993248</v>
      </c>
      <c r="H72" s="121">
        <v>38.73695656</v>
      </c>
      <c r="I72" s="121">
        <v>39.19492782</v>
      </c>
      <c r="J72" s="121">
        <v>41.15301103</v>
      </c>
      <c r="K72" s="121">
        <v>41.58110393</v>
      </c>
      <c r="L72" s="121">
        <v>41.68227978</v>
      </c>
      <c r="M72" s="121">
        <v>42.94262657</v>
      </c>
      <c r="N72" s="121">
        <v>44.09240801</v>
      </c>
      <c r="O72" s="121">
        <v>45.56052857</v>
      </c>
      <c r="P72" s="121">
        <v>46.20127819</v>
      </c>
      <c r="Q72" s="121">
        <v>46.60557944</v>
      </c>
      <c r="R72" s="121">
        <v>45.98223376</v>
      </c>
      <c r="S72" s="121">
        <v>50.23084347</v>
      </c>
      <c r="T72" s="121">
        <v>51.04000864</v>
      </c>
      <c r="U72" s="121">
        <v>54.0460794</v>
      </c>
      <c r="V72" s="121">
        <v>55.10442406</v>
      </c>
      <c r="W72" s="121">
        <v>57.89018606</v>
      </c>
      <c r="X72" s="121">
        <v>57.74949979</v>
      </c>
      <c r="Y72" s="121">
        <v>59.57673967</v>
      </c>
      <c r="Z72" s="121">
        <v>59.05806373</v>
      </c>
      <c r="AA72" s="121">
        <v>56.57825934</v>
      </c>
      <c r="AB72" s="121">
        <v>56.53359801</v>
      </c>
      <c r="AC72" s="121">
        <v>56.48078832</v>
      </c>
      <c r="AD72" s="121">
        <v>55.60067776</v>
      </c>
      <c r="AE72" s="121">
        <v>54.46666116</v>
      </c>
      <c r="AF72" s="121">
        <v>56.80099094</v>
      </c>
      <c r="AG72" s="121">
        <v>55.2506252</v>
      </c>
      <c r="AH72" s="121">
        <v>51.902291</v>
      </c>
      <c r="AI72" s="121">
        <v>51.61641276</v>
      </c>
    </row>
    <row r="73" spans="1:35" ht="15" customHeight="1">
      <c r="A73" s="115"/>
      <c r="B73" s="116"/>
      <c r="C73" s="117" t="s">
        <v>58</v>
      </c>
      <c r="D73" s="121">
        <v>0.64648185</v>
      </c>
      <c r="E73" s="121">
        <v>0.71832679</v>
      </c>
      <c r="F73" s="121">
        <v>0.77698992</v>
      </c>
      <c r="G73" s="121">
        <v>0.77043447</v>
      </c>
      <c r="H73" s="121">
        <v>0.75139328</v>
      </c>
      <c r="I73" s="121">
        <v>0.71496876</v>
      </c>
      <c r="J73" s="121">
        <v>0.7471156</v>
      </c>
      <c r="K73" s="121">
        <v>0.8136924</v>
      </c>
      <c r="L73" s="121">
        <v>0.87383631</v>
      </c>
      <c r="M73" s="121">
        <v>0.93289971</v>
      </c>
      <c r="N73" s="121">
        <v>1.0112191</v>
      </c>
      <c r="O73" s="121">
        <v>1.0435627</v>
      </c>
      <c r="P73" s="121">
        <v>0.94740552</v>
      </c>
      <c r="Q73" s="121">
        <v>0.96752862</v>
      </c>
      <c r="R73" s="121">
        <v>0.97918187</v>
      </c>
      <c r="S73" s="121">
        <v>1.14415213</v>
      </c>
      <c r="T73" s="121">
        <v>1.19252129</v>
      </c>
      <c r="U73" s="121">
        <v>1.15404187</v>
      </c>
      <c r="V73" s="121">
        <v>1.17355726</v>
      </c>
      <c r="W73" s="121">
        <v>1.39338701</v>
      </c>
      <c r="X73" s="121">
        <v>1.27995569</v>
      </c>
      <c r="Y73" s="121">
        <v>1.40752323</v>
      </c>
      <c r="Z73" s="121">
        <v>1.42334858</v>
      </c>
      <c r="AA73" s="121">
        <v>1.4420299</v>
      </c>
      <c r="AB73" s="121">
        <v>1.55728141</v>
      </c>
      <c r="AC73" s="121">
        <v>1.7035544</v>
      </c>
      <c r="AD73" s="121">
        <v>1.58584919</v>
      </c>
      <c r="AE73" s="121">
        <v>1.75159929</v>
      </c>
      <c r="AF73" s="121">
        <v>1.81755634</v>
      </c>
      <c r="AG73" s="121">
        <v>1.9064986</v>
      </c>
      <c r="AH73" s="121">
        <v>1.92248515</v>
      </c>
      <c r="AI73" s="121">
        <v>2.04536461</v>
      </c>
    </row>
    <row r="74" spans="4:35" ht="8.25" customHeight="1"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</row>
    <row r="75" spans="1:35" ht="32.1" customHeight="1">
      <c r="A75" s="137" t="s">
        <v>90</v>
      </c>
      <c r="B75" s="137"/>
      <c r="C75" s="137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</row>
    <row r="76" spans="1:35" ht="15" customHeight="1">
      <c r="A76" s="115"/>
      <c r="B76" s="116" t="s">
        <v>168</v>
      </c>
      <c r="C76" s="117"/>
      <c r="D76" s="121">
        <v>46.24831206</v>
      </c>
      <c r="E76" s="121">
        <v>47.3127204</v>
      </c>
      <c r="F76" s="121">
        <v>47.01232804</v>
      </c>
      <c r="G76" s="121">
        <v>46.09304086</v>
      </c>
      <c r="H76" s="121">
        <v>46.34654061</v>
      </c>
      <c r="I76" s="121">
        <v>46.65727283</v>
      </c>
      <c r="J76" s="121">
        <v>48.15869844</v>
      </c>
      <c r="K76" s="121">
        <v>48.69700176</v>
      </c>
      <c r="L76" s="121">
        <v>42.82647103</v>
      </c>
      <c r="M76" s="121">
        <v>43.86727974</v>
      </c>
      <c r="N76" s="121">
        <v>45.63331105</v>
      </c>
      <c r="O76" s="121">
        <v>46.12390636</v>
      </c>
      <c r="P76" s="121">
        <v>46.79060219</v>
      </c>
      <c r="Q76" s="121">
        <v>46.66428523</v>
      </c>
      <c r="R76" s="121">
        <v>46.77528032</v>
      </c>
      <c r="S76" s="121">
        <v>49.69181541</v>
      </c>
      <c r="T76" s="121">
        <v>50.67597634</v>
      </c>
      <c r="U76" s="121">
        <v>52.7036803</v>
      </c>
      <c r="V76" s="121">
        <v>53.45609139</v>
      </c>
      <c r="W76" s="121">
        <v>56.40135306</v>
      </c>
      <c r="X76" s="121">
        <v>57.70473936</v>
      </c>
      <c r="Y76" s="121">
        <v>58.84433447</v>
      </c>
      <c r="Z76" s="121">
        <v>57.69888956</v>
      </c>
      <c r="AA76" s="121">
        <v>61.05932091</v>
      </c>
      <c r="AB76" s="121">
        <v>61.32294485</v>
      </c>
      <c r="AC76" s="121">
        <v>61.86376331</v>
      </c>
      <c r="AD76" s="121">
        <v>61.14031542</v>
      </c>
      <c r="AE76" s="121">
        <v>60.66160351</v>
      </c>
      <c r="AF76" s="121">
        <v>63.49982592</v>
      </c>
      <c r="AG76" s="121">
        <v>61.70381165</v>
      </c>
      <c r="AH76" s="121">
        <v>59.23351645</v>
      </c>
      <c r="AI76" s="121">
        <v>59.05486523</v>
      </c>
    </row>
    <row r="77" spans="1:35" ht="15" customHeight="1">
      <c r="A77" s="115"/>
      <c r="B77" s="116"/>
      <c r="C77" s="117" t="s">
        <v>56</v>
      </c>
      <c r="D77" s="121">
        <v>1.30603206</v>
      </c>
      <c r="E77" s="121">
        <v>1.11149058</v>
      </c>
      <c r="F77" s="121">
        <v>0.82525351</v>
      </c>
      <c r="G77" s="121">
        <v>0.66380013</v>
      </c>
      <c r="H77" s="121">
        <v>0.57204652</v>
      </c>
      <c r="I77" s="121">
        <v>0.62386292</v>
      </c>
      <c r="J77" s="121">
        <v>0.61855853</v>
      </c>
      <c r="K77" s="121">
        <v>0.58447686</v>
      </c>
      <c r="L77" s="121">
        <v>0.53538776</v>
      </c>
      <c r="M77" s="121">
        <v>0.57992686</v>
      </c>
      <c r="N77" s="121">
        <v>0.55516492</v>
      </c>
      <c r="O77" s="121">
        <v>0.48380119</v>
      </c>
      <c r="P77" s="121">
        <v>0.42043429</v>
      </c>
      <c r="Q77" s="121">
        <v>0.34055999</v>
      </c>
      <c r="R77" s="121">
        <v>0.30486465</v>
      </c>
      <c r="S77" s="121">
        <v>0.41747366</v>
      </c>
      <c r="T77" s="121">
        <v>0.38918956</v>
      </c>
      <c r="U77" s="121">
        <v>0.52075112</v>
      </c>
      <c r="V77" s="121">
        <v>0.5359189</v>
      </c>
      <c r="W77" s="121">
        <v>0.5696834</v>
      </c>
      <c r="X77" s="121">
        <v>0.59717885</v>
      </c>
      <c r="Y77" s="121">
        <v>0.71618116</v>
      </c>
      <c r="Z77" s="121">
        <v>0.54727242</v>
      </c>
      <c r="AA77" s="121">
        <v>0.51435645</v>
      </c>
      <c r="AB77" s="121">
        <v>0.46569123</v>
      </c>
      <c r="AC77" s="121">
        <v>0.44537261</v>
      </c>
      <c r="AD77" s="121">
        <v>0.41238448</v>
      </c>
      <c r="AE77" s="121">
        <v>0.56534552</v>
      </c>
      <c r="AF77" s="121">
        <v>0.51148763</v>
      </c>
      <c r="AG77" s="121">
        <v>0.46751952</v>
      </c>
      <c r="AH77" s="121">
        <v>0.3631871</v>
      </c>
      <c r="AI77" s="121">
        <v>0.30118296</v>
      </c>
    </row>
    <row r="78" spans="1:35" ht="15" customHeight="1">
      <c r="A78" s="115"/>
      <c r="B78" s="116"/>
      <c r="C78" s="117" t="s">
        <v>57</v>
      </c>
      <c r="D78" s="121">
        <v>44.23312539</v>
      </c>
      <c r="E78" s="121">
        <v>45.43489756</v>
      </c>
      <c r="F78" s="121">
        <v>45.39683997</v>
      </c>
      <c r="G78" s="121">
        <v>44.60671431</v>
      </c>
      <c r="H78" s="121">
        <v>45.05326323</v>
      </c>
      <c r="I78" s="121">
        <v>45.31470308</v>
      </c>
      <c r="J78" s="121">
        <v>46.78644442</v>
      </c>
      <c r="K78" s="121">
        <v>47.2595214</v>
      </c>
      <c r="L78" s="121">
        <v>41.49834579</v>
      </c>
      <c r="M78" s="121">
        <v>42.47886892</v>
      </c>
      <c r="N78" s="121">
        <v>44.15788681</v>
      </c>
      <c r="O78" s="121">
        <v>44.74503292</v>
      </c>
      <c r="P78" s="121">
        <v>45.54283958</v>
      </c>
      <c r="Q78" s="121">
        <v>45.51295376</v>
      </c>
      <c r="R78" s="121">
        <v>45.59081539</v>
      </c>
      <c r="S78" s="121">
        <v>48.38256025</v>
      </c>
      <c r="T78" s="121">
        <v>49.32390646</v>
      </c>
      <c r="U78" s="121">
        <v>51.2459094</v>
      </c>
      <c r="V78" s="121">
        <v>51.98808138</v>
      </c>
      <c r="W78" s="121">
        <v>54.78404587</v>
      </c>
      <c r="X78" s="121">
        <v>56.0523544</v>
      </c>
      <c r="Y78" s="121">
        <v>57.00181815</v>
      </c>
      <c r="Z78" s="121">
        <v>56.05519606</v>
      </c>
      <c r="AA78" s="121">
        <v>59.23037512</v>
      </c>
      <c r="AB78" s="121">
        <v>59.48803446</v>
      </c>
      <c r="AC78" s="121">
        <v>59.89870692</v>
      </c>
      <c r="AD78" s="121">
        <v>59.17201164</v>
      </c>
      <c r="AE78" s="121">
        <v>58.44789624</v>
      </c>
      <c r="AF78" s="121">
        <v>61.08988885</v>
      </c>
      <c r="AG78" s="121">
        <v>59.27489608</v>
      </c>
      <c r="AH78" s="121">
        <v>56.77968511</v>
      </c>
      <c r="AI78" s="121">
        <v>56.58487362</v>
      </c>
    </row>
    <row r="79" spans="1:35" ht="15" customHeight="1">
      <c r="A79" s="115"/>
      <c r="B79" s="116"/>
      <c r="C79" s="117" t="s">
        <v>58</v>
      </c>
      <c r="D79" s="121">
        <v>0.70915461</v>
      </c>
      <c r="E79" s="121">
        <v>0.76633226</v>
      </c>
      <c r="F79" s="121">
        <v>0.79023456</v>
      </c>
      <c r="G79" s="121">
        <v>0.82252642</v>
      </c>
      <c r="H79" s="121">
        <v>0.72123086</v>
      </c>
      <c r="I79" s="121">
        <v>0.71870683</v>
      </c>
      <c r="J79" s="121">
        <v>0.75369549</v>
      </c>
      <c r="K79" s="121">
        <v>0.8530035</v>
      </c>
      <c r="L79" s="121">
        <v>0.79273748</v>
      </c>
      <c r="M79" s="121">
        <v>0.80848396</v>
      </c>
      <c r="N79" s="121">
        <v>0.92025932</v>
      </c>
      <c r="O79" s="121">
        <v>0.89507225</v>
      </c>
      <c r="P79" s="121">
        <v>0.82732832</v>
      </c>
      <c r="Q79" s="121">
        <v>0.81077148</v>
      </c>
      <c r="R79" s="121">
        <v>0.87960028</v>
      </c>
      <c r="S79" s="121">
        <v>0.8917815</v>
      </c>
      <c r="T79" s="121">
        <v>0.96288032</v>
      </c>
      <c r="U79" s="121">
        <v>0.93701978</v>
      </c>
      <c r="V79" s="121">
        <v>0.93209111</v>
      </c>
      <c r="W79" s="121">
        <v>1.04762379</v>
      </c>
      <c r="X79" s="121">
        <v>1.05520611</v>
      </c>
      <c r="Y79" s="121">
        <v>1.12633516</v>
      </c>
      <c r="Z79" s="121">
        <v>1.09642108</v>
      </c>
      <c r="AA79" s="121">
        <v>1.31458934</v>
      </c>
      <c r="AB79" s="121">
        <v>1.36921916</v>
      </c>
      <c r="AC79" s="121">
        <v>1.51968378</v>
      </c>
      <c r="AD79" s="121">
        <v>1.5559193</v>
      </c>
      <c r="AE79" s="121">
        <v>1.64836175</v>
      </c>
      <c r="AF79" s="121">
        <v>1.89844944</v>
      </c>
      <c r="AG79" s="121">
        <v>1.96139605</v>
      </c>
      <c r="AH79" s="121">
        <v>2.09064424</v>
      </c>
      <c r="AI79" s="121">
        <v>2.16880865</v>
      </c>
    </row>
    <row r="80" spans="1:35" ht="15" customHeight="1">
      <c r="A80" s="115"/>
      <c r="B80" s="116" t="s">
        <v>169</v>
      </c>
      <c r="C80" s="117"/>
      <c r="D80" s="121">
        <v>12.46696606</v>
      </c>
      <c r="E80" s="121">
        <v>12.70004913</v>
      </c>
      <c r="F80" s="121">
        <v>12.76092751</v>
      </c>
      <c r="G80" s="121">
        <v>12.55105523</v>
      </c>
      <c r="H80" s="121">
        <v>12.84418601</v>
      </c>
      <c r="I80" s="121">
        <v>12.92001695</v>
      </c>
      <c r="J80" s="121">
        <v>12.92251436</v>
      </c>
      <c r="K80" s="121">
        <v>13.29634806</v>
      </c>
      <c r="L80" s="121">
        <v>8.99356319</v>
      </c>
      <c r="M80" s="121">
        <v>9.17865254</v>
      </c>
      <c r="N80" s="121">
        <v>9.50170248</v>
      </c>
      <c r="O80" s="121">
        <v>9.52418348</v>
      </c>
      <c r="P80" s="121">
        <v>9.67083067</v>
      </c>
      <c r="Q80" s="121">
        <v>9.74499775</v>
      </c>
      <c r="R80" s="121">
        <v>9.88126228</v>
      </c>
      <c r="S80" s="121">
        <v>10.00946745</v>
      </c>
      <c r="T80" s="121">
        <v>9.55142307</v>
      </c>
      <c r="U80" s="121">
        <v>9.79952074</v>
      </c>
      <c r="V80" s="121">
        <v>9.46227765</v>
      </c>
      <c r="W80" s="121">
        <v>9.7935526</v>
      </c>
      <c r="X80" s="121">
        <v>10.50353414</v>
      </c>
      <c r="Y80" s="121">
        <v>10.30355355</v>
      </c>
      <c r="Z80" s="121">
        <v>10.1439452</v>
      </c>
      <c r="AA80" s="121">
        <v>15.41457501</v>
      </c>
      <c r="AB80" s="121">
        <v>15.61752163</v>
      </c>
      <c r="AC80" s="121">
        <v>16.03995914</v>
      </c>
      <c r="AD80" s="121">
        <v>15.73128141</v>
      </c>
      <c r="AE80" s="121">
        <v>15.80247937</v>
      </c>
      <c r="AF80" s="121">
        <v>16.56835182</v>
      </c>
      <c r="AG80" s="121">
        <v>16.07281283</v>
      </c>
      <c r="AH80" s="121">
        <v>16.17152138</v>
      </c>
      <c r="AI80" s="121">
        <v>15.84240126</v>
      </c>
    </row>
    <row r="81" spans="1:35" ht="15" customHeight="1">
      <c r="A81" s="115"/>
      <c r="B81" s="116"/>
      <c r="C81" s="117" t="s">
        <v>56</v>
      </c>
      <c r="D81" s="121">
        <v>0.15368633</v>
      </c>
      <c r="E81" s="121">
        <v>0.11984581</v>
      </c>
      <c r="F81" s="121">
        <v>0.10017363</v>
      </c>
      <c r="G81" s="121">
        <v>0.08898302</v>
      </c>
      <c r="H81" s="121">
        <v>0.06920482</v>
      </c>
      <c r="I81" s="121">
        <v>0.07804359</v>
      </c>
      <c r="J81" s="121">
        <v>0.07297797</v>
      </c>
      <c r="K81" s="121">
        <v>0.05568072</v>
      </c>
      <c r="L81" s="121">
        <v>0.05296663</v>
      </c>
      <c r="M81" s="121">
        <v>0.03918419</v>
      </c>
      <c r="N81" s="121">
        <v>0.05119377</v>
      </c>
      <c r="O81" s="121">
        <v>0.03201871</v>
      </c>
      <c r="P81" s="121">
        <v>0.03400093</v>
      </c>
      <c r="Q81" s="121">
        <v>0.04031217</v>
      </c>
      <c r="R81" s="121">
        <v>0.02576612</v>
      </c>
      <c r="S81" s="121">
        <v>0.03045704</v>
      </c>
      <c r="T81" s="121">
        <v>0.02921731</v>
      </c>
      <c r="U81" s="121">
        <v>0.04035432</v>
      </c>
      <c r="V81" s="121">
        <v>0.02211836</v>
      </c>
      <c r="W81" s="121">
        <v>0.02604225</v>
      </c>
      <c r="X81" s="121">
        <v>0.07684807</v>
      </c>
      <c r="Y81" s="121">
        <v>0.07743537</v>
      </c>
      <c r="Z81" s="121">
        <v>0.05150717</v>
      </c>
      <c r="AA81" s="121">
        <v>0.05580548</v>
      </c>
      <c r="AB81" s="121">
        <v>0.05658981</v>
      </c>
      <c r="AC81" s="121">
        <v>0.06792091</v>
      </c>
      <c r="AD81" s="121">
        <v>0.04908339</v>
      </c>
      <c r="AE81" s="121">
        <v>0.08597576</v>
      </c>
      <c r="AF81" s="121">
        <v>0.06904264</v>
      </c>
      <c r="AG81" s="121">
        <v>0.05945053</v>
      </c>
      <c r="AH81" s="121">
        <v>0.05635366</v>
      </c>
      <c r="AI81" s="121">
        <v>0.03478246</v>
      </c>
    </row>
    <row r="82" spans="1:35" ht="15" customHeight="1">
      <c r="A82" s="115"/>
      <c r="B82" s="116"/>
      <c r="C82" s="117" t="s">
        <v>57</v>
      </c>
      <c r="D82" s="121">
        <v>12.06591146</v>
      </c>
      <c r="E82" s="121">
        <v>12.34016757</v>
      </c>
      <c r="F82" s="121">
        <v>12.43006616</v>
      </c>
      <c r="G82" s="121">
        <v>12.2087363</v>
      </c>
      <c r="H82" s="121">
        <v>12.56071882</v>
      </c>
      <c r="I82" s="121">
        <v>12.61486234</v>
      </c>
      <c r="J82" s="121">
        <v>12.58335885</v>
      </c>
      <c r="K82" s="121">
        <v>12.92815145</v>
      </c>
      <c r="L82" s="121">
        <v>8.72982179</v>
      </c>
      <c r="M82" s="121">
        <v>8.95032503</v>
      </c>
      <c r="N82" s="121">
        <v>9.19994435</v>
      </c>
      <c r="O82" s="121">
        <v>9.2450353</v>
      </c>
      <c r="P82" s="121">
        <v>9.40521139</v>
      </c>
      <c r="Q82" s="121">
        <v>9.48575171</v>
      </c>
      <c r="R82" s="121">
        <v>9.64549501</v>
      </c>
      <c r="S82" s="121">
        <v>9.76404744</v>
      </c>
      <c r="T82" s="121">
        <v>9.2887624</v>
      </c>
      <c r="U82" s="121">
        <v>9.5088411</v>
      </c>
      <c r="V82" s="121">
        <v>9.23779379</v>
      </c>
      <c r="W82" s="121">
        <v>9.54475586</v>
      </c>
      <c r="X82" s="121">
        <v>10.15965125</v>
      </c>
      <c r="Y82" s="121">
        <v>9.98055134</v>
      </c>
      <c r="Z82" s="121">
        <v>9.84626583</v>
      </c>
      <c r="AA82" s="121">
        <v>14.97177771</v>
      </c>
      <c r="AB82" s="121">
        <v>15.17419247</v>
      </c>
      <c r="AC82" s="121">
        <v>15.53047591</v>
      </c>
      <c r="AD82" s="121">
        <v>15.24067746</v>
      </c>
      <c r="AE82" s="121">
        <v>15.21482705</v>
      </c>
      <c r="AF82" s="121">
        <v>15.90285353</v>
      </c>
      <c r="AG82" s="121">
        <v>15.40053516</v>
      </c>
      <c r="AH82" s="121">
        <v>15.46374617</v>
      </c>
      <c r="AI82" s="121">
        <v>15.15047689</v>
      </c>
    </row>
    <row r="83" spans="1:35" ht="15" customHeight="1">
      <c r="A83" s="115"/>
      <c r="B83" s="116"/>
      <c r="C83" s="117" t="s">
        <v>58</v>
      </c>
      <c r="D83" s="121">
        <v>0.24736827</v>
      </c>
      <c r="E83" s="121">
        <v>0.24003575</v>
      </c>
      <c r="F83" s="121">
        <v>0.23068772</v>
      </c>
      <c r="G83" s="121">
        <v>0.25333591</v>
      </c>
      <c r="H83" s="121">
        <v>0.21426237</v>
      </c>
      <c r="I83" s="121">
        <v>0.22711102</v>
      </c>
      <c r="J83" s="121">
        <v>0.26617754</v>
      </c>
      <c r="K83" s="121">
        <v>0.31251589</v>
      </c>
      <c r="L83" s="121">
        <v>0.21077477</v>
      </c>
      <c r="M83" s="121">
        <v>0.18914332</v>
      </c>
      <c r="N83" s="121">
        <v>0.25056436</v>
      </c>
      <c r="O83" s="121">
        <v>0.24712947</v>
      </c>
      <c r="P83" s="121">
        <v>0.23161835</v>
      </c>
      <c r="Q83" s="121">
        <v>0.21893387</v>
      </c>
      <c r="R83" s="121">
        <v>0.21000115</v>
      </c>
      <c r="S83" s="121">
        <v>0.21496297</v>
      </c>
      <c r="T83" s="121">
        <v>0.23344336</v>
      </c>
      <c r="U83" s="121">
        <v>0.25032532</v>
      </c>
      <c r="V83" s="121">
        <v>0.2023655</v>
      </c>
      <c r="W83" s="121">
        <v>0.22275449</v>
      </c>
      <c r="X83" s="121">
        <v>0.26703482</v>
      </c>
      <c r="Y83" s="121">
        <v>0.24556684</v>
      </c>
      <c r="Z83" s="121">
        <v>0.2461722</v>
      </c>
      <c r="AA83" s="121">
        <v>0.38699182</v>
      </c>
      <c r="AB83" s="121">
        <v>0.38673935</v>
      </c>
      <c r="AC83" s="121">
        <v>0.44156232</v>
      </c>
      <c r="AD83" s="121">
        <v>0.44152056</v>
      </c>
      <c r="AE83" s="121">
        <v>0.50167656</v>
      </c>
      <c r="AF83" s="121">
        <v>0.59645565</v>
      </c>
      <c r="AG83" s="121">
        <v>0.61282714</v>
      </c>
      <c r="AH83" s="121">
        <v>0.65142155</v>
      </c>
      <c r="AI83" s="121">
        <v>0.65714191</v>
      </c>
    </row>
    <row r="84" spans="1:35" ht="15" customHeight="1">
      <c r="A84" s="115"/>
      <c r="B84" s="116" t="s">
        <v>170</v>
      </c>
      <c r="C84" s="117"/>
      <c r="D84" s="121">
        <v>33.781346</v>
      </c>
      <c r="E84" s="121">
        <v>34.61267127</v>
      </c>
      <c r="F84" s="121">
        <v>34.25140053</v>
      </c>
      <c r="G84" s="121">
        <v>33.54198563</v>
      </c>
      <c r="H84" s="121">
        <v>33.5023546</v>
      </c>
      <c r="I84" s="121">
        <v>33.73725588</v>
      </c>
      <c r="J84" s="121">
        <v>35.23618408</v>
      </c>
      <c r="K84" s="121">
        <v>35.4006537</v>
      </c>
      <c r="L84" s="121">
        <v>33.83290784</v>
      </c>
      <c r="M84" s="121">
        <v>34.6886272</v>
      </c>
      <c r="N84" s="121">
        <v>36.13160857</v>
      </c>
      <c r="O84" s="121">
        <v>36.59972288</v>
      </c>
      <c r="P84" s="121">
        <v>37.11977152</v>
      </c>
      <c r="Q84" s="121">
        <v>36.91928748</v>
      </c>
      <c r="R84" s="121">
        <v>36.89401804</v>
      </c>
      <c r="S84" s="121">
        <v>39.68234796</v>
      </c>
      <c r="T84" s="121">
        <v>41.12455327</v>
      </c>
      <c r="U84" s="121">
        <v>42.90415956</v>
      </c>
      <c r="V84" s="121">
        <v>43.99381374</v>
      </c>
      <c r="W84" s="121">
        <v>46.60780046</v>
      </c>
      <c r="X84" s="121">
        <v>47.20120522</v>
      </c>
      <c r="Y84" s="121">
        <v>48.54078092</v>
      </c>
      <c r="Z84" s="121">
        <v>47.55494436</v>
      </c>
      <c r="AA84" s="121">
        <v>45.6447459</v>
      </c>
      <c r="AB84" s="121">
        <v>45.70542322</v>
      </c>
      <c r="AC84" s="121">
        <v>45.82380417</v>
      </c>
      <c r="AD84" s="121">
        <v>45.40903401</v>
      </c>
      <c r="AE84" s="121">
        <v>44.85912414</v>
      </c>
      <c r="AF84" s="121">
        <v>46.9314741</v>
      </c>
      <c r="AG84" s="121">
        <v>45.63099882</v>
      </c>
      <c r="AH84" s="121">
        <v>43.06199507</v>
      </c>
      <c r="AI84" s="121">
        <v>43.21246397</v>
      </c>
    </row>
    <row r="85" spans="1:35" ht="15" customHeight="1">
      <c r="A85" s="115"/>
      <c r="B85" s="116"/>
      <c r="C85" s="117" t="s">
        <v>56</v>
      </c>
      <c r="D85" s="121">
        <v>1.15234573</v>
      </c>
      <c r="E85" s="121">
        <v>0.99164477</v>
      </c>
      <c r="F85" s="121">
        <v>0.72507988</v>
      </c>
      <c r="G85" s="121">
        <v>0.57481711</v>
      </c>
      <c r="H85" s="121">
        <v>0.5028417</v>
      </c>
      <c r="I85" s="121">
        <v>0.54581933</v>
      </c>
      <c r="J85" s="121">
        <v>0.54558056</v>
      </c>
      <c r="K85" s="121">
        <v>0.52879614</v>
      </c>
      <c r="L85" s="121">
        <v>0.48242113</v>
      </c>
      <c r="M85" s="121">
        <v>0.54074267</v>
      </c>
      <c r="N85" s="121">
        <v>0.50397115</v>
      </c>
      <c r="O85" s="121">
        <v>0.45178248</v>
      </c>
      <c r="P85" s="121">
        <v>0.38643336</v>
      </c>
      <c r="Q85" s="121">
        <v>0.30024782</v>
      </c>
      <c r="R85" s="121">
        <v>0.27909853</v>
      </c>
      <c r="S85" s="121">
        <v>0.38701662</v>
      </c>
      <c r="T85" s="121">
        <v>0.35997225</v>
      </c>
      <c r="U85" s="121">
        <v>0.4803968</v>
      </c>
      <c r="V85" s="121">
        <v>0.51380054</v>
      </c>
      <c r="W85" s="121">
        <v>0.54364115</v>
      </c>
      <c r="X85" s="121">
        <v>0.52033078</v>
      </c>
      <c r="Y85" s="121">
        <v>0.63874579</v>
      </c>
      <c r="Z85" s="121">
        <v>0.49576525</v>
      </c>
      <c r="AA85" s="121">
        <v>0.45855097</v>
      </c>
      <c r="AB85" s="121">
        <v>0.40910142</v>
      </c>
      <c r="AC85" s="121">
        <v>0.3774517</v>
      </c>
      <c r="AD85" s="121">
        <v>0.36330109</v>
      </c>
      <c r="AE85" s="121">
        <v>0.47936976</v>
      </c>
      <c r="AF85" s="121">
        <v>0.44244499</v>
      </c>
      <c r="AG85" s="121">
        <v>0.40806899</v>
      </c>
      <c r="AH85" s="121">
        <v>0.30683344</v>
      </c>
      <c r="AI85" s="121">
        <v>0.2664005</v>
      </c>
    </row>
    <row r="86" spans="1:35" ht="15" customHeight="1">
      <c r="A86" s="115"/>
      <c r="B86" s="116"/>
      <c r="C86" s="117" t="s">
        <v>57</v>
      </c>
      <c r="D86" s="121">
        <v>32.16721393</v>
      </c>
      <c r="E86" s="121">
        <v>33.09472999</v>
      </c>
      <c r="F86" s="121">
        <v>32.96677381</v>
      </c>
      <c r="G86" s="121">
        <v>32.39797801</v>
      </c>
      <c r="H86" s="121">
        <v>32.49254441</v>
      </c>
      <c r="I86" s="121">
        <v>32.69984074</v>
      </c>
      <c r="J86" s="121">
        <v>34.20308557</v>
      </c>
      <c r="K86" s="121">
        <v>34.33136995</v>
      </c>
      <c r="L86" s="121">
        <v>32.768524</v>
      </c>
      <c r="M86" s="121">
        <v>33.52854389</v>
      </c>
      <c r="N86" s="121">
        <v>34.95794246</v>
      </c>
      <c r="O86" s="121">
        <v>35.49999762</v>
      </c>
      <c r="P86" s="121">
        <v>36.13762819</v>
      </c>
      <c r="Q86" s="121">
        <v>36.02720205</v>
      </c>
      <c r="R86" s="121">
        <v>35.94532038</v>
      </c>
      <c r="S86" s="121">
        <v>38.61851281</v>
      </c>
      <c r="T86" s="121">
        <v>40.03514406</v>
      </c>
      <c r="U86" s="121">
        <v>41.7370683</v>
      </c>
      <c r="V86" s="121">
        <v>42.75028759</v>
      </c>
      <c r="W86" s="121">
        <v>45.23929001</v>
      </c>
      <c r="X86" s="121">
        <v>45.89270315</v>
      </c>
      <c r="Y86" s="121">
        <v>47.02126681</v>
      </c>
      <c r="Z86" s="121">
        <v>46.20893023</v>
      </c>
      <c r="AA86" s="121">
        <v>44.25859741</v>
      </c>
      <c r="AB86" s="121">
        <v>44.31384199</v>
      </c>
      <c r="AC86" s="121">
        <v>44.36823101</v>
      </c>
      <c r="AD86" s="121">
        <v>43.93133418</v>
      </c>
      <c r="AE86" s="121">
        <v>43.23306919</v>
      </c>
      <c r="AF86" s="121">
        <v>45.18703532</v>
      </c>
      <c r="AG86" s="121">
        <v>43.87436092</v>
      </c>
      <c r="AH86" s="121">
        <v>41.31593894</v>
      </c>
      <c r="AI86" s="121">
        <v>41.43439673</v>
      </c>
    </row>
    <row r="87" spans="1:35" ht="15" customHeight="1">
      <c r="A87" s="115"/>
      <c r="B87" s="116"/>
      <c r="C87" s="117" t="s">
        <v>58</v>
      </c>
      <c r="D87" s="121">
        <v>0.46178634</v>
      </c>
      <c r="E87" s="121">
        <v>0.52629651</v>
      </c>
      <c r="F87" s="121">
        <v>0.55954684</v>
      </c>
      <c r="G87" s="121">
        <v>0.56919051</v>
      </c>
      <c r="H87" s="121">
        <v>0.50696849</v>
      </c>
      <c r="I87" s="121">
        <v>0.49159581</v>
      </c>
      <c r="J87" s="121">
        <v>0.48751795</v>
      </c>
      <c r="K87" s="121">
        <v>0.54048761</v>
      </c>
      <c r="L87" s="121">
        <v>0.58196271</v>
      </c>
      <c r="M87" s="121">
        <v>0.61934064</v>
      </c>
      <c r="N87" s="121">
        <v>0.66969496</v>
      </c>
      <c r="O87" s="121">
        <v>0.64794278</v>
      </c>
      <c r="P87" s="121">
        <v>0.59570997</v>
      </c>
      <c r="Q87" s="121">
        <v>0.59183761</v>
      </c>
      <c r="R87" s="121">
        <v>0.66959913</v>
      </c>
      <c r="S87" s="121">
        <v>0.67681853</v>
      </c>
      <c r="T87" s="121">
        <v>0.72943696</v>
      </c>
      <c r="U87" s="121">
        <v>0.68669446</v>
      </c>
      <c r="V87" s="121">
        <v>0.72972561</v>
      </c>
      <c r="W87" s="121">
        <v>0.8248693</v>
      </c>
      <c r="X87" s="121">
        <v>0.78817129</v>
      </c>
      <c r="Y87" s="121">
        <v>0.88076832</v>
      </c>
      <c r="Z87" s="121">
        <v>0.85024888</v>
      </c>
      <c r="AA87" s="121">
        <v>0.92759752</v>
      </c>
      <c r="AB87" s="121">
        <v>0.98247981</v>
      </c>
      <c r="AC87" s="121">
        <v>1.07812146</v>
      </c>
      <c r="AD87" s="121">
        <v>1.11439874</v>
      </c>
      <c r="AE87" s="121">
        <v>1.14668519</v>
      </c>
      <c r="AF87" s="121">
        <v>1.30199379</v>
      </c>
      <c r="AG87" s="121">
        <v>1.34856891</v>
      </c>
      <c r="AH87" s="121">
        <v>1.43922269</v>
      </c>
      <c r="AI87" s="121">
        <v>1.51166674</v>
      </c>
    </row>
    <row r="88" ht="8.25" customHeight="1"/>
    <row r="89" spans="1:7" ht="15">
      <c r="A89" s="136" t="s">
        <v>102</v>
      </c>
      <c r="B89" s="136"/>
      <c r="C89" s="136"/>
      <c r="D89" s="104"/>
      <c r="E89" s="104"/>
      <c r="F89" s="104"/>
      <c r="G89" s="104"/>
    </row>
  </sheetData>
  <mergeCells count="8">
    <mergeCell ref="A89:C89"/>
    <mergeCell ref="A75:C75"/>
    <mergeCell ref="A2:C2"/>
    <mergeCell ref="A3:C3"/>
    <mergeCell ref="A4:C4"/>
    <mergeCell ref="A6:C6"/>
    <mergeCell ref="A34:C34"/>
    <mergeCell ref="A61:C61"/>
  </mergeCells>
  <printOptions/>
  <pageMargins left="0.7" right="0.7" top="0.75" bottom="0.75" header="0.3" footer="0.3"/>
  <pageSetup fitToHeight="2" fitToWidth="12" horizontalDpi="600" verticalDpi="600" orientation="landscape" pageOrder="overThenDown" scale="62" r:id="rId1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SheetLayoutView="100" workbookViewId="0" topLeftCell="A1"/>
  </sheetViews>
  <sheetFormatPr defaultColWidth="9.140625" defaultRowHeight="15"/>
  <cols>
    <col min="1" max="1" width="7.8515625" style="35" customWidth="1"/>
    <col min="2" max="2" width="16.421875" style="35" bestFit="1" customWidth="1"/>
    <col min="3" max="3" width="16.00390625" style="35" bestFit="1" customWidth="1"/>
    <col min="4" max="4" width="15.00390625" style="35" bestFit="1" customWidth="1"/>
    <col min="5" max="5" width="13.28125" style="35" bestFit="1" customWidth="1"/>
    <col min="6" max="6" width="12.8515625" style="35" bestFit="1" customWidth="1"/>
    <col min="7" max="7" width="12.00390625" style="35" bestFit="1" customWidth="1"/>
    <col min="8" max="8" width="9.140625" style="51" customWidth="1"/>
    <col min="9" max="14" width="9.140625" style="35" customWidth="1"/>
    <col min="15" max="20" width="10.00390625" style="35" bestFit="1" customWidth="1"/>
    <col min="21" max="16384" width="9.140625" style="35" customWidth="1"/>
  </cols>
  <sheetData>
    <row r="1" ht="15">
      <c r="A1" s="2" t="s">
        <v>36</v>
      </c>
    </row>
    <row r="2" ht="15">
      <c r="A2" s="2" t="s">
        <v>151</v>
      </c>
    </row>
    <row r="3" spans="1:8" ht="15" customHeight="1">
      <c r="A3" s="146" t="s">
        <v>171</v>
      </c>
      <c r="B3" s="146"/>
      <c r="C3" s="146"/>
      <c r="D3" s="146"/>
      <c r="E3" s="146"/>
      <c r="F3" s="146"/>
      <c r="G3" s="146"/>
      <c r="H3" s="146"/>
    </row>
    <row r="4" spans="1:8" ht="30" customHeight="1">
      <c r="A4" s="52"/>
      <c r="B4" s="147" t="s">
        <v>2</v>
      </c>
      <c r="C4" s="147"/>
      <c r="D4" s="147"/>
      <c r="E4" s="147"/>
      <c r="F4" s="147"/>
      <c r="G4" s="147"/>
      <c r="H4" s="148" t="s">
        <v>172</v>
      </c>
    </row>
    <row r="5" spans="1:8" s="51" customFormat="1" ht="30" customHeight="1">
      <c r="A5" s="53" t="s">
        <v>0</v>
      </c>
      <c r="B5" s="54" t="s">
        <v>3</v>
      </c>
      <c r="C5" s="54" t="s">
        <v>4</v>
      </c>
      <c r="D5" s="54" t="s">
        <v>5</v>
      </c>
      <c r="E5" s="134" t="s">
        <v>749</v>
      </c>
      <c r="F5" s="54" t="s">
        <v>6</v>
      </c>
      <c r="G5" s="54" t="s">
        <v>7</v>
      </c>
      <c r="H5" s="149"/>
    </row>
    <row r="6" spans="1:21" ht="15">
      <c r="A6" s="55">
        <v>1975</v>
      </c>
      <c r="B6" s="27">
        <f>54.0971/100</f>
        <v>0.540971</v>
      </c>
      <c r="C6" s="27">
        <f>3.43509/100</f>
        <v>0.034350900000000004</v>
      </c>
      <c r="D6" s="27">
        <f>8.473/100</f>
        <v>0.08473000000000001</v>
      </c>
      <c r="E6" s="27">
        <f>11.276/100</f>
        <v>0.11276</v>
      </c>
      <c r="F6" s="27">
        <f>18.8243/100</f>
        <v>0.18824300000000002</v>
      </c>
      <c r="G6" s="27">
        <f>3.89447/100</f>
        <v>0.0389447</v>
      </c>
      <c r="H6" s="28">
        <f>7.86/100</f>
        <v>0.0786</v>
      </c>
      <c r="O6" s="1"/>
      <c r="P6" s="1"/>
      <c r="Q6" s="1"/>
      <c r="R6" s="1"/>
      <c r="S6" s="1"/>
      <c r="T6" s="1"/>
      <c r="U6" s="56"/>
    </row>
    <row r="7" spans="1:20" ht="15">
      <c r="A7" s="57">
        <v>1976</v>
      </c>
      <c r="B7" s="58">
        <v>53.2421</v>
      </c>
      <c r="C7" s="58">
        <v>3.34929</v>
      </c>
      <c r="D7" s="58">
        <v>8.6788</v>
      </c>
      <c r="E7" s="58">
        <v>11.3245</v>
      </c>
      <c r="F7" s="58">
        <v>19.3537</v>
      </c>
      <c r="G7" s="58">
        <v>4.0516</v>
      </c>
      <c r="H7" s="59">
        <v>6.84</v>
      </c>
      <c r="O7" s="1"/>
      <c r="P7" s="1"/>
      <c r="Q7" s="1"/>
      <c r="R7" s="1"/>
      <c r="S7" s="1"/>
      <c r="T7" s="1"/>
    </row>
    <row r="8" spans="1:20" ht="15">
      <c r="A8" s="57">
        <v>1977</v>
      </c>
      <c r="B8" s="58">
        <v>53.3799</v>
      </c>
      <c r="C8" s="58">
        <v>3.00123</v>
      </c>
      <c r="D8" s="58">
        <v>8.9248</v>
      </c>
      <c r="E8" s="58">
        <v>11.4857</v>
      </c>
      <c r="F8" s="58">
        <v>19.1966</v>
      </c>
      <c r="G8" s="58">
        <v>4.01183</v>
      </c>
      <c r="H8" s="59">
        <v>6.83</v>
      </c>
      <c r="O8" s="1"/>
      <c r="P8" s="1"/>
      <c r="Q8" s="1"/>
      <c r="R8" s="1"/>
      <c r="S8" s="1"/>
      <c r="T8" s="1"/>
    </row>
    <row r="9" spans="1:20" ht="15">
      <c r="A9" s="57">
        <v>1978</v>
      </c>
      <c r="B9" s="58">
        <v>53.4692</v>
      </c>
      <c r="C9" s="58">
        <v>2.84839</v>
      </c>
      <c r="D9" s="58">
        <v>8.7547</v>
      </c>
      <c r="E9" s="58">
        <v>10.4032</v>
      </c>
      <c r="F9" s="58">
        <v>20.7997</v>
      </c>
      <c r="G9" s="58">
        <v>3.72486</v>
      </c>
      <c r="H9" s="59">
        <v>9.06</v>
      </c>
      <c r="O9" s="1"/>
      <c r="P9" s="1"/>
      <c r="Q9" s="1"/>
      <c r="R9" s="1"/>
      <c r="S9" s="1"/>
      <c r="T9" s="1"/>
    </row>
    <row r="10" spans="1:20" ht="15">
      <c r="A10" s="57">
        <v>1979</v>
      </c>
      <c r="B10" s="58">
        <v>52.801</v>
      </c>
      <c r="C10" s="58">
        <v>2.68721</v>
      </c>
      <c r="D10" s="58">
        <v>8.1558</v>
      </c>
      <c r="E10" s="58">
        <v>10.6455</v>
      </c>
      <c r="F10" s="58">
        <v>23.1499</v>
      </c>
      <c r="G10" s="58">
        <v>2.56056</v>
      </c>
      <c r="H10" s="59">
        <v>12.67</v>
      </c>
      <c r="O10" s="1"/>
      <c r="P10" s="1"/>
      <c r="Q10" s="1"/>
      <c r="R10" s="1"/>
      <c r="S10" s="1"/>
      <c r="T10" s="1"/>
    </row>
    <row r="11" spans="1:20" ht="15">
      <c r="A11" s="57">
        <v>1980</v>
      </c>
      <c r="B11" s="58">
        <v>52.6546</v>
      </c>
      <c r="C11" s="58">
        <v>2.54625</v>
      </c>
      <c r="D11" s="58">
        <v>8.3889</v>
      </c>
      <c r="E11" s="58">
        <v>10.7457</v>
      </c>
      <c r="F11" s="58">
        <v>23.1444</v>
      </c>
      <c r="G11" s="58">
        <v>2.5202</v>
      </c>
      <c r="H11" s="59">
        <v>15.26</v>
      </c>
      <c r="O11" s="1"/>
      <c r="P11" s="1"/>
      <c r="Q11" s="1"/>
      <c r="R11" s="1"/>
      <c r="S11" s="1"/>
      <c r="T11" s="1"/>
    </row>
    <row r="12" spans="1:20" ht="15">
      <c r="A12" s="57">
        <v>1981</v>
      </c>
      <c r="B12" s="58">
        <v>52.2109</v>
      </c>
      <c r="C12" s="58">
        <v>2.03909</v>
      </c>
      <c r="D12" s="58">
        <v>7.9782</v>
      </c>
      <c r="E12" s="58">
        <v>10.0863</v>
      </c>
      <c r="F12" s="58">
        <v>25.6257</v>
      </c>
      <c r="G12" s="58">
        <v>2.0598</v>
      </c>
      <c r="H12" s="59">
        <v>18.87</v>
      </c>
      <c r="O12" s="1"/>
      <c r="P12" s="1"/>
      <c r="Q12" s="1"/>
      <c r="R12" s="1"/>
      <c r="S12" s="1"/>
      <c r="T12" s="1"/>
    </row>
    <row r="13" spans="1:20" ht="15">
      <c r="A13" s="57">
        <v>1982</v>
      </c>
      <c r="B13" s="58">
        <v>52.3804</v>
      </c>
      <c r="C13" s="58">
        <v>1.81356</v>
      </c>
      <c r="D13" s="58">
        <v>7.5185</v>
      </c>
      <c r="E13" s="58">
        <v>10.0147</v>
      </c>
      <c r="F13" s="58">
        <v>26.3468</v>
      </c>
      <c r="G13" s="58">
        <v>1.92609</v>
      </c>
      <c r="H13" s="59">
        <v>14.85</v>
      </c>
      <c r="O13" s="1"/>
      <c r="P13" s="1"/>
      <c r="Q13" s="1"/>
      <c r="R13" s="1"/>
      <c r="S13" s="1"/>
      <c r="T13" s="1"/>
    </row>
    <row r="14" spans="1:20" ht="15">
      <c r="A14" s="57">
        <v>1983</v>
      </c>
      <c r="B14" s="58">
        <v>50.9332</v>
      </c>
      <c r="C14" s="58">
        <v>1.95663</v>
      </c>
      <c r="D14" s="58">
        <v>8.0655</v>
      </c>
      <c r="E14" s="58">
        <v>10.7364</v>
      </c>
      <c r="F14" s="58">
        <v>26.297</v>
      </c>
      <c r="G14" s="58">
        <v>2.01118</v>
      </c>
      <c r="H14" s="59">
        <v>10.79</v>
      </c>
      <c r="O14" s="1"/>
      <c r="P14" s="1"/>
      <c r="Q14" s="1"/>
      <c r="R14" s="1"/>
      <c r="S14" s="1"/>
      <c r="T14" s="1"/>
    </row>
    <row r="15" spans="1:20" ht="15">
      <c r="A15" s="57">
        <v>1984</v>
      </c>
      <c r="B15" s="58">
        <v>48.0837</v>
      </c>
      <c r="C15" s="58">
        <v>1.7588</v>
      </c>
      <c r="D15" s="58">
        <v>7.5851</v>
      </c>
      <c r="E15" s="58">
        <v>10.5168</v>
      </c>
      <c r="F15" s="58">
        <v>30.1475</v>
      </c>
      <c r="G15" s="58">
        <v>1.90813</v>
      </c>
      <c r="H15" s="59">
        <v>12.04</v>
      </c>
      <c r="O15" s="1"/>
      <c r="P15" s="1"/>
      <c r="Q15" s="1"/>
      <c r="R15" s="1"/>
      <c r="S15" s="1"/>
      <c r="T15" s="1"/>
    </row>
    <row r="16" spans="1:20" ht="15">
      <c r="A16" s="57">
        <v>1985</v>
      </c>
      <c r="B16" s="58">
        <v>49.3718</v>
      </c>
      <c r="C16" s="58">
        <v>1.78501</v>
      </c>
      <c r="D16" s="58">
        <v>7.9117</v>
      </c>
      <c r="E16" s="58">
        <v>10.6991</v>
      </c>
      <c r="F16" s="58">
        <v>28.3356</v>
      </c>
      <c r="G16" s="58">
        <v>1.89679</v>
      </c>
      <c r="H16" s="59">
        <v>9.93</v>
      </c>
      <c r="O16" s="1"/>
      <c r="P16" s="1"/>
      <c r="Q16" s="1"/>
      <c r="R16" s="1"/>
      <c r="S16" s="1"/>
      <c r="T16" s="1"/>
    </row>
    <row r="17" spans="1:20" ht="15">
      <c r="A17" s="57">
        <v>1986</v>
      </c>
      <c r="B17" s="58">
        <v>49.9504</v>
      </c>
      <c r="C17" s="58">
        <v>1.54423</v>
      </c>
      <c r="D17" s="58">
        <v>8.7057</v>
      </c>
      <c r="E17" s="58">
        <v>10.7007</v>
      </c>
      <c r="F17" s="58">
        <v>27.1996</v>
      </c>
      <c r="G17" s="58">
        <v>1.8993</v>
      </c>
      <c r="H17" s="59">
        <v>8.33</v>
      </c>
      <c r="O17" s="1"/>
      <c r="P17" s="1"/>
      <c r="Q17" s="1"/>
      <c r="R17" s="1"/>
      <c r="S17" s="1"/>
      <c r="T17" s="1"/>
    </row>
    <row r="18" spans="1:20" ht="15">
      <c r="A18" s="57">
        <v>1987</v>
      </c>
      <c r="B18" s="58">
        <v>49.4749</v>
      </c>
      <c r="C18" s="58">
        <v>1.37269</v>
      </c>
      <c r="D18" s="58">
        <v>9.2944</v>
      </c>
      <c r="E18" s="58">
        <v>11.1009</v>
      </c>
      <c r="F18" s="58">
        <v>26.2866</v>
      </c>
      <c r="G18" s="58">
        <v>2.47055</v>
      </c>
      <c r="H18" s="59">
        <v>8.21</v>
      </c>
      <c r="O18" s="1"/>
      <c r="P18" s="1"/>
      <c r="Q18" s="1"/>
      <c r="R18" s="1"/>
      <c r="S18" s="1"/>
      <c r="T18" s="1"/>
    </row>
    <row r="19" spans="1:20" ht="15">
      <c r="A19" s="57">
        <v>1988</v>
      </c>
      <c r="B19" s="58">
        <v>49.3489</v>
      </c>
      <c r="C19" s="58">
        <v>1.48837</v>
      </c>
      <c r="D19" s="58">
        <v>9.5963</v>
      </c>
      <c r="E19" s="58">
        <v>11.3925</v>
      </c>
      <c r="F19" s="58">
        <v>25.7462</v>
      </c>
      <c r="G19" s="58">
        <v>2.42771</v>
      </c>
      <c r="H19" s="59">
        <v>9.32</v>
      </c>
      <c r="O19" s="1"/>
      <c r="P19" s="1"/>
      <c r="Q19" s="1"/>
      <c r="R19" s="1"/>
      <c r="S19" s="1"/>
      <c r="T19" s="1"/>
    </row>
    <row r="20" spans="1:20" ht="15">
      <c r="A20" s="57">
        <v>1989</v>
      </c>
      <c r="B20" s="58">
        <v>48.3512</v>
      </c>
      <c r="C20" s="58">
        <v>1.50407</v>
      </c>
      <c r="D20" s="58">
        <v>10.2906</v>
      </c>
      <c r="E20" s="58">
        <v>10.8822</v>
      </c>
      <c r="F20" s="58">
        <v>26.5118</v>
      </c>
      <c r="G20" s="58">
        <v>2.46011</v>
      </c>
      <c r="H20" s="59">
        <v>10.87</v>
      </c>
      <c r="O20" s="1"/>
      <c r="P20" s="1"/>
      <c r="Q20" s="1"/>
      <c r="R20" s="1"/>
      <c r="S20" s="1"/>
      <c r="T20" s="1"/>
    </row>
    <row r="21" spans="1:20" ht="15">
      <c r="A21" s="57">
        <v>1990</v>
      </c>
      <c r="B21" s="58">
        <v>48.7035</v>
      </c>
      <c r="C21" s="58">
        <v>1.30977</v>
      </c>
      <c r="D21" s="58">
        <v>10.8179</v>
      </c>
      <c r="E21" s="58">
        <v>11.0285</v>
      </c>
      <c r="F21" s="58">
        <v>25.6741</v>
      </c>
      <c r="G21" s="58">
        <v>2.46625</v>
      </c>
      <c r="H21" s="59">
        <v>10.01</v>
      </c>
      <c r="O21" s="1"/>
      <c r="P21" s="1"/>
      <c r="Q21" s="1"/>
      <c r="R21" s="1"/>
      <c r="S21" s="1"/>
      <c r="T21" s="1"/>
    </row>
    <row r="22" spans="1:20" ht="15">
      <c r="A22" s="57">
        <v>1991</v>
      </c>
      <c r="B22" s="58">
        <v>49.662</v>
      </c>
      <c r="C22" s="58">
        <v>1.57818</v>
      </c>
      <c r="D22" s="58">
        <v>11.7032</v>
      </c>
      <c r="E22" s="58">
        <v>11.3323</v>
      </c>
      <c r="F22" s="58">
        <v>22.8525</v>
      </c>
      <c r="G22" s="58">
        <v>2.87187</v>
      </c>
      <c r="H22" s="59">
        <v>8.46</v>
      </c>
      <c r="O22" s="1"/>
      <c r="P22" s="1"/>
      <c r="Q22" s="1"/>
      <c r="R22" s="1"/>
      <c r="S22" s="1"/>
      <c r="T22" s="1"/>
    </row>
    <row r="23" spans="1:20" ht="15">
      <c r="A23" s="57">
        <v>1992</v>
      </c>
      <c r="B23" s="58">
        <v>51.8937</v>
      </c>
      <c r="C23" s="58">
        <v>1.37634</v>
      </c>
      <c r="D23" s="58">
        <v>12.1805</v>
      </c>
      <c r="E23" s="58">
        <v>11.7521</v>
      </c>
      <c r="F23" s="58">
        <v>20.1884</v>
      </c>
      <c r="G23" s="58">
        <v>2.60883</v>
      </c>
      <c r="H23" s="59">
        <v>6.25</v>
      </c>
      <c r="O23" s="1"/>
      <c r="P23" s="1"/>
      <c r="Q23" s="1"/>
      <c r="R23" s="1"/>
      <c r="S23" s="1"/>
      <c r="T23" s="1"/>
    </row>
    <row r="24" spans="1:20" ht="15">
      <c r="A24" s="57">
        <v>1993</v>
      </c>
      <c r="B24" s="58">
        <v>52.6455</v>
      </c>
      <c r="C24" s="58">
        <v>1.4032</v>
      </c>
      <c r="D24" s="58">
        <v>11.9405</v>
      </c>
      <c r="E24" s="58">
        <v>12.2337</v>
      </c>
      <c r="F24" s="58">
        <v>18.2876</v>
      </c>
      <c r="G24" s="58">
        <v>3.48955</v>
      </c>
      <c r="H24" s="59">
        <v>6</v>
      </c>
      <c r="O24" s="1"/>
      <c r="P24" s="1"/>
      <c r="Q24" s="1"/>
      <c r="R24" s="1"/>
      <c r="S24" s="1"/>
      <c r="T24" s="1"/>
    </row>
    <row r="25" spans="1:20" ht="15">
      <c r="A25" s="57">
        <v>1994</v>
      </c>
      <c r="B25" s="58">
        <v>55.2142</v>
      </c>
      <c r="C25" s="58">
        <v>1.33415</v>
      </c>
      <c r="D25" s="58">
        <v>11.6075</v>
      </c>
      <c r="E25" s="58">
        <v>11.1983</v>
      </c>
      <c r="F25" s="58">
        <v>17.7091</v>
      </c>
      <c r="G25" s="58">
        <v>2.93666</v>
      </c>
      <c r="H25" s="59">
        <v>7.15</v>
      </c>
      <c r="O25" s="1"/>
      <c r="P25" s="1"/>
      <c r="Q25" s="1"/>
      <c r="R25" s="1"/>
      <c r="S25" s="1"/>
      <c r="T25" s="1"/>
    </row>
    <row r="26" spans="1:20" ht="15">
      <c r="A26" s="57">
        <v>1995</v>
      </c>
      <c r="B26" s="58">
        <v>55.4127</v>
      </c>
      <c r="C26" s="58">
        <v>1.19685</v>
      </c>
      <c r="D26" s="58">
        <v>11.4759</v>
      </c>
      <c r="E26" s="58">
        <v>10.9448</v>
      </c>
      <c r="F26" s="58">
        <v>18.0374</v>
      </c>
      <c r="G26" s="58">
        <v>2.93224</v>
      </c>
      <c r="H26" s="59">
        <v>8.83</v>
      </c>
      <c r="O26" s="1"/>
      <c r="P26" s="1"/>
      <c r="Q26" s="1"/>
      <c r="R26" s="1"/>
      <c r="S26" s="1"/>
      <c r="T26" s="1"/>
    </row>
    <row r="27" spans="1:20" ht="15">
      <c r="A27" s="57">
        <v>1996</v>
      </c>
      <c r="B27" s="58">
        <v>54.7084</v>
      </c>
      <c r="C27" s="58">
        <v>1.34338</v>
      </c>
      <c r="D27" s="58">
        <v>12.6413</v>
      </c>
      <c r="E27" s="58">
        <v>10.9083</v>
      </c>
      <c r="F27" s="58">
        <v>17.6573</v>
      </c>
      <c r="G27" s="58">
        <v>2.74139</v>
      </c>
      <c r="H27" s="59">
        <v>8.27</v>
      </c>
      <c r="O27" s="1"/>
      <c r="P27" s="1"/>
      <c r="Q27" s="1"/>
      <c r="R27" s="1"/>
      <c r="S27" s="1"/>
      <c r="T27" s="1"/>
    </row>
    <row r="28" spans="1:20" ht="15">
      <c r="A28" s="57">
        <v>1997</v>
      </c>
      <c r="B28" s="58">
        <v>53.1456</v>
      </c>
      <c r="C28" s="58">
        <v>1.21504</v>
      </c>
      <c r="D28" s="58">
        <v>11.4747</v>
      </c>
      <c r="E28" s="58">
        <v>11.8068</v>
      </c>
      <c r="F28" s="58">
        <v>19.4526</v>
      </c>
      <c r="G28" s="58">
        <v>2.90527</v>
      </c>
      <c r="H28" s="59">
        <v>8.44</v>
      </c>
      <c r="O28" s="1"/>
      <c r="P28" s="1"/>
      <c r="Q28" s="1"/>
      <c r="R28" s="1"/>
      <c r="S28" s="1"/>
      <c r="T28" s="1"/>
    </row>
    <row r="29" spans="1:20" ht="15">
      <c r="A29" s="57">
        <v>1998</v>
      </c>
      <c r="B29" s="58">
        <v>51.5946</v>
      </c>
      <c r="C29" s="58">
        <v>1.04168</v>
      </c>
      <c r="D29" s="58">
        <v>12.3738</v>
      </c>
      <c r="E29" s="58">
        <v>11.2143</v>
      </c>
      <c r="F29" s="58">
        <v>20.876</v>
      </c>
      <c r="G29" s="58">
        <v>2.89961</v>
      </c>
      <c r="H29" s="59">
        <v>8.35</v>
      </c>
      <c r="O29" s="1"/>
      <c r="P29" s="1"/>
      <c r="Q29" s="1"/>
      <c r="R29" s="1"/>
      <c r="S29" s="1"/>
      <c r="T29" s="1"/>
    </row>
    <row r="30" spans="1:20" ht="15">
      <c r="A30" s="57">
        <v>1999</v>
      </c>
      <c r="B30" s="58">
        <v>52.6101</v>
      </c>
      <c r="C30" s="58">
        <v>1.16555</v>
      </c>
      <c r="D30" s="58">
        <v>13.2412</v>
      </c>
      <c r="E30" s="58">
        <v>11.0143</v>
      </c>
      <c r="F30" s="58">
        <v>19.2253</v>
      </c>
      <c r="G30" s="58">
        <v>2.74351</v>
      </c>
      <c r="H30" s="59">
        <v>8</v>
      </c>
      <c r="O30" s="1"/>
      <c r="P30" s="1"/>
      <c r="Q30" s="1"/>
      <c r="R30" s="1"/>
      <c r="S30" s="1"/>
      <c r="T30" s="1"/>
    </row>
    <row r="31" spans="1:20" ht="15">
      <c r="A31" s="57">
        <v>2000</v>
      </c>
      <c r="B31" s="58">
        <v>54.5328</v>
      </c>
      <c r="C31" s="58">
        <v>1.17639</v>
      </c>
      <c r="D31" s="58">
        <v>12.4687</v>
      </c>
      <c r="E31" s="58">
        <v>11.3363</v>
      </c>
      <c r="F31" s="58">
        <v>17.4701</v>
      </c>
      <c r="G31" s="58">
        <v>3.01574</v>
      </c>
      <c r="H31" s="59">
        <v>9.23</v>
      </c>
      <c r="O31" s="1"/>
      <c r="P31" s="1"/>
      <c r="Q31" s="1"/>
      <c r="R31" s="1"/>
      <c r="S31" s="1"/>
      <c r="T31" s="1"/>
    </row>
    <row r="32" spans="1:20" ht="15">
      <c r="A32" s="57">
        <v>2001</v>
      </c>
      <c r="B32" s="58">
        <v>54.6616</v>
      </c>
      <c r="C32" s="58">
        <v>1.02469</v>
      </c>
      <c r="D32" s="58">
        <v>12.9434</v>
      </c>
      <c r="E32" s="58">
        <v>11.3228</v>
      </c>
      <c r="F32" s="58">
        <v>16.9701</v>
      </c>
      <c r="G32" s="58">
        <v>3.07746</v>
      </c>
      <c r="H32" s="59">
        <v>6.91</v>
      </c>
      <c r="O32" s="1"/>
      <c r="P32" s="1"/>
      <c r="Q32" s="1"/>
      <c r="R32" s="1"/>
      <c r="S32" s="1"/>
      <c r="T32" s="1"/>
    </row>
    <row r="33" spans="1:20" ht="15">
      <c r="A33" s="57">
        <v>2002</v>
      </c>
      <c r="B33" s="58">
        <v>56.274</v>
      </c>
      <c r="C33" s="58">
        <v>1.21093</v>
      </c>
      <c r="D33" s="58">
        <v>13.2863</v>
      </c>
      <c r="E33" s="58">
        <v>11.7794</v>
      </c>
      <c r="F33" s="58">
        <v>14.2326</v>
      </c>
      <c r="G33" s="58">
        <v>3.21677</v>
      </c>
      <c r="H33" s="59">
        <v>4.67</v>
      </c>
      <c r="O33" s="1"/>
      <c r="P33" s="1"/>
      <c r="Q33" s="1"/>
      <c r="R33" s="1"/>
      <c r="S33" s="1"/>
      <c r="T33" s="1"/>
    </row>
    <row r="34" spans="1:20" ht="15">
      <c r="A34" s="57">
        <v>2003</v>
      </c>
      <c r="B34" s="58">
        <v>56.0305</v>
      </c>
      <c r="C34" s="58">
        <v>1.19445</v>
      </c>
      <c r="D34" s="58">
        <v>13.9477</v>
      </c>
      <c r="E34" s="58">
        <v>12.0448</v>
      </c>
      <c r="F34" s="58">
        <v>13.9823</v>
      </c>
      <c r="G34" s="58">
        <v>2.80027</v>
      </c>
      <c r="H34" s="59">
        <v>4.12</v>
      </c>
      <c r="O34" s="1"/>
      <c r="P34" s="1"/>
      <c r="Q34" s="1"/>
      <c r="R34" s="1"/>
      <c r="S34" s="1"/>
      <c r="T34" s="1"/>
    </row>
    <row r="35" spans="1:20" ht="15">
      <c r="A35" s="57">
        <v>2004</v>
      </c>
      <c r="B35" s="58">
        <v>56.5983</v>
      </c>
      <c r="C35" s="58">
        <v>1.05246</v>
      </c>
      <c r="D35" s="58">
        <v>14.3794</v>
      </c>
      <c r="E35" s="58">
        <v>12.5756</v>
      </c>
      <c r="F35" s="58">
        <v>12.6301</v>
      </c>
      <c r="G35" s="58">
        <v>2.76418</v>
      </c>
      <c r="H35" s="59">
        <v>4.34</v>
      </c>
      <c r="O35" s="1"/>
      <c r="P35" s="1"/>
      <c r="Q35" s="1"/>
      <c r="R35" s="1"/>
      <c r="S35" s="1"/>
      <c r="T35" s="1"/>
    </row>
    <row r="36" spans="1:20" ht="15">
      <c r="A36" s="57">
        <v>2005</v>
      </c>
      <c r="B36" s="58">
        <v>54.9884</v>
      </c>
      <c r="C36" s="58">
        <v>1.15665</v>
      </c>
      <c r="D36" s="58">
        <v>13.7703</v>
      </c>
      <c r="E36" s="58">
        <v>12.7465</v>
      </c>
      <c r="F36" s="58">
        <v>14.307</v>
      </c>
      <c r="G36" s="58">
        <v>3.03128</v>
      </c>
      <c r="H36" s="59">
        <v>6.19</v>
      </c>
      <c r="O36" s="1"/>
      <c r="P36" s="1"/>
      <c r="Q36" s="1"/>
      <c r="R36" s="1"/>
      <c r="S36" s="1"/>
      <c r="T36" s="1"/>
    </row>
    <row r="37" spans="1:20" ht="15">
      <c r="A37" s="57">
        <v>2006</v>
      </c>
      <c r="B37" s="58">
        <v>54.3598</v>
      </c>
      <c r="C37" s="58">
        <v>0.95594</v>
      </c>
      <c r="D37" s="58">
        <v>13.6225</v>
      </c>
      <c r="E37" s="58">
        <v>11.257</v>
      </c>
      <c r="F37" s="58">
        <v>16.81</v>
      </c>
      <c r="G37" s="58">
        <v>2.99468</v>
      </c>
      <c r="H37" s="59">
        <v>7.96</v>
      </c>
      <c r="O37" s="1"/>
      <c r="P37" s="1"/>
      <c r="Q37" s="1"/>
      <c r="R37" s="1"/>
      <c r="S37" s="1"/>
      <c r="T37" s="1"/>
    </row>
    <row r="38" spans="1:20" ht="15">
      <c r="A38" s="57">
        <v>2007</v>
      </c>
      <c r="B38" s="58">
        <v>55.6095</v>
      </c>
      <c r="C38" s="58">
        <v>1.09113</v>
      </c>
      <c r="D38" s="58">
        <v>13.2236</v>
      </c>
      <c r="E38" s="58">
        <v>11.5284</v>
      </c>
      <c r="F38" s="58">
        <v>15.4916</v>
      </c>
      <c r="G38" s="58">
        <v>3.05581</v>
      </c>
      <c r="H38" s="59">
        <v>8.05</v>
      </c>
      <c r="O38" s="1"/>
      <c r="P38" s="1"/>
      <c r="Q38" s="1"/>
      <c r="R38" s="1"/>
      <c r="S38" s="1"/>
      <c r="T38" s="1"/>
    </row>
    <row r="39" spans="1:20" ht="15">
      <c r="A39" s="57">
        <v>2008</v>
      </c>
      <c r="B39" s="58">
        <v>56.299</v>
      </c>
      <c r="C39" s="58">
        <v>1.04747</v>
      </c>
      <c r="D39" s="58">
        <v>14.048</v>
      </c>
      <c r="E39" s="58">
        <v>12.7593</v>
      </c>
      <c r="F39" s="58">
        <v>12.9144</v>
      </c>
      <c r="G39" s="58">
        <v>2.93178</v>
      </c>
      <c r="H39" s="59">
        <v>5.09</v>
      </c>
      <c r="O39" s="1"/>
      <c r="P39" s="1"/>
      <c r="Q39" s="1"/>
      <c r="R39" s="1"/>
      <c r="S39" s="1"/>
      <c r="T39" s="1"/>
    </row>
    <row r="40" spans="1:20" ht="15">
      <c r="A40" s="57">
        <v>2009</v>
      </c>
      <c r="B40" s="60">
        <v>58.0878</v>
      </c>
      <c r="C40" s="60">
        <v>0.9667</v>
      </c>
      <c r="D40" s="60">
        <v>13.421</v>
      </c>
      <c r="E40" s="60">
        <v>12.7388</v>
      </c>
      <c r="F40" s="60">
        <v>11.5649</v>
      </c>
      <c r="G40" s="60">
        <v>3.22079</v>
      </c>
      <c r="H40" s="59">
        <v>3.25</v>
      </c>
      <c r="O40" s="1"/>
      <c r="P40" s="1"/>
      <c r="Q40" s="1"/>
      <c r="R40" s="1"/>
      <c r="S40" s="1"/>
      <c r="T40" s="1"/>
    </row>
    <row r="41" spans="1:20" ht="15">
      <c r="A41" s="61">
        <v>2010</v>
      </c>
      <c r="B41" s="62">
        <v>57.4647</v>
      </c>
      <c r="C41" s="62">
        <v>0.89034</v>
      </c>
      <c r="D41" s="62">
        <v>13.2866</v>
      </c>
      <c r="E41" s="62">
        <v>13.6636</v>
      </c>
      <c r="F41" s="62">
        <v>11.3375</v>
      </c>
      <c r="G41" s="62">
        <v>3.35729</v>
      </c>
      <c r="H41" s="63">
        <v>3.25</v>
      </c>
      <c r="O41" s="1"/>
      <c r="P41" s="1"/>
      <c r="Q41" s="1"/>
      <c r="R41" s="1"/>
      <c r="S41" s="1"/>
      <c r="T41" s="1"/>
    </row>
    <row r="42" spans="1:8" ht="36" customHeight="1">
      <c r="A42" s="150" t="s">
        <v>174</v>
      </c>
      <c r="B42" s="150"/>
      <c r="C42" s="150"/>
      <c r="D42" s="150"/>
      <c r="E42" s="150"/>
      <c r="F42" s="150"/>
      <c r="G42" s="150"/>
      <c r="H42" s="150"/>
    </row>
    <row r="43" spans="1:8" s="65" customFormat="1" ht="36" customHeight="1">
      <c r="A43" s="151" t="s">
        <v>137</v>
      </c>
      <c r="B43" s="151"/>
      <c r="C43" s="151"/>
      <c r="D43" s="151"/>
      <c r="E43" s="151"/>
      <c r="F43" s="151"/>
      <c r="G43" s="151"/>
      <c r="H43" s="151"/>
    </row>
    <row r="44" spans="1:8" ht="15">
      <c r="A44" s="145" t="s">
        <v>138</v>
      </c>
      <c r="B44" s="145"/>
      <c r="C44" s="145"/>
      <c r="D44" s="145"/>
      <c r="E44" s="145"/>
      <c r="F44" s="145"/>
      <c r="G44" s="145"/>
      <c r="H44" s="145"/>
    </row>
    <row r="45" spans="1:8" ht="15">
      <c r="A45" s="145" t="s">
        <v>91</v>
      </c>
      <c r="B45" s="145"/>
      <c r="C45" s="145"/>
      <c r="D45" s="145"/>
      <c r="E45" s="145"/>
      <c r="F45" s="145"/>
      <c r="G45" s="145"/>
      <c r="H45" s="145"/>
    </row>
  </sheetData>
  <mergeCells count="7">
    <mergeCell ref="A45:H45"/>
    <mergeCell ref="A3:H3"/>
    <mergeCell ref="B4:G4"/>
    <mergeCell ref="H4:H5"/>
    <mergeCell ref="A42:H42"/>
    <mergeCell ref="A43:H43"/>
    <mergeCell ref="A44:H44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SheetLayoutView="100" workbookViewId="0" topLeftCell="A1"/>
  </sheetViews>
  <sheetFormatPr defaultColWidth="9.140625" defaultRowHeight="15"/>
  <cols>
    <col min="1" max="1" width="7.8515625" style="35" customWidth="1"/>
    <col min="2" max="2" width="16.421875" style="35" bestFit="1" customWidth="1"/>
    <col min="3" max="3" width="16.00390625" style="35" bestFit="1" customWidth="1"/>
    <col min="4" max="4" width="15.00390625" style="35" bestFit="1" customWidth="1"/>
    <col min="5" max="5" width="13.28125" style="35" bestFit="1" customWidth="1"/>
    <col min="6" max="6" width="12.8515625" style="35" bestFit="1" customWidth="1"/>
    <col min="7" max="7" width="12.00390625" style="35" bestFit="1" customWidth="1"/>
    <col min="8" max="14" width="9.140625" style="35" customWidth="1"/>
    <col min="15" max="20" width="10.00390625" style="35" bestFit="1" customWidth="1"/>
    <col min="21" max="16384" width="9.140625" style="35" customWidth="1"/>
  </cols>
  <sheetData>
    <row r="1" ht="15">
      <c r="A1" s="2" t="s">
        <v>37</v>
      </c>
    </row>
    <row r="2" ht="15">
      <c r="A2" s="2" t="s">
        <v>152</v>
      </c>
    </row>
    <row r="3" spans="1:7" ht="15">
      <c r="A3" s="145" t="s">
        <v>171</v>
      </c>
      <c r="B3" s="145"/>
      <c r="C3" s="145"/>
      <c r="D3" s="145"/>
      <c r="E3" s="145"/>
      <c r="F3" s="145"/>
      <c r="G3" s="145"/>
    </row>
    <row r="4" spans="1:7" ht="15">
      <c r="A4" s="52"/>
      <c r="B4" s="147" t="s">
        <v>2</v>
      </c>
      <c r="C4" s="147"/>
      <c r="D4" s="147"/>
      <c r="E4" s="147"/>
      <c r="F4" s="147"/>
      <c r="G4" s="152"/>
    </row>
    <row r="5" spans="1:7" s="51" customFormat="1" ht="30">
      <c r="A5" s="53" t="s">
        <v>0</v>
      </c>
      <c r="B5" s="54" t="s">
        <v>3</v>
      </c>
      <c r="C5" s="54" t="s">
        <v>4</v>
      </c>
      <c r="D5" s="54" t="s">
        <v>5</v>
      </c>
      <c r="E5" s="134" t="s">
        <v>749</v>
      </c>
      <c r="F5" s="54" t="s">
        <v>6</v>
      </c>
      <c r="G5" s="64" t="s">
        <v>7</v>
      </c>
    </row>
    <row r="6" spans="1:21" ht="15">
      <c r="A6" s="55">
        <v>1975</v>
      </c>
      <c r="B6" s="27">
        <f>75.0919/100</f>
        <v>0.750919</v>
      </c>
      <c r="C6" s="27">
        <f>16.2994/100</f>
        <v>0.16299399999999997</v>
      </c>
      <c r="D6" s="27">
        <f>0.61926/100</f>
        <v>0.0061926</v>
      </c>
      <c r="E6" s="27">
        <f>1.04594/100</f>
        <v>0.0104594</v>
      </c>
      <c r="F6" s="27">
        <f>3.36365/100</f>
        <v>0.0336365</v>
      </c>
      <c r="G6" s="27">
        <f>3.57987/100</f>
        <v>0.0357987</v>
      </c>
      <c r="O6" s="1"/>
      <c r="P6" s="1"/>
      <c r="Q6" s="1"/>
      <c r="R6" s="1"/>
      <c r="S6" s="1"/>
      <c r="T6" s="1"/>
      <c r="U6" s="56"/>
    </row>
    <row r="7" spans="1:20" ht="15">
      <c r="A7" s="57">
        <v>1976</v>
      </c>
      <c r="B7" s="58">
        <v>75.2297</v>
      </c>
      <c r="C7" s="58">
        <v>15.8572</v>
      </c>
      <c r="D7" s="58">
        <v>0.44394</v>
      </c>
      <c r="E7" s="58">
        <v>2.6382</v>
      </c>
      <c r="F7" s="58">
        <v>3.08945</v>
      </c>
      <c r="G7" s="58">
        <v>2.7415</v>
      </c>
      <c r="O7" s="1"/>
      <c r="P7" s="1"/>
      <c r="Q7" s="1"/>
      <c r="R7" s="1"/>
      <c r="S7" s="1"/>
      <c r="T7" s="1"/>
    </row>
    <row r="8" spans="1:20" ht="15">
      <c r="A8" s="57">
        <v>1977</v>
      </c>
      <c r="B8" s="58">
        <v>75.5331</v>
      </c>
      <c r="C8" s="58">
        <v>15.8512</v>
      </c>
      <c r="D8" s="58">
        <v>0.51677</v>
      </c>
      <c r="E8" s="58">
        <v>1.93809</v>
      </c>
      <c r="F8" s="58">
        <v>3.16555</v>
      </c>
      <c r="G8" s="58">
        <v>2.99522</v>
      </c>
      <c r="O8" s="1"/>
      <c r="P8" s="1"/>
      <c r="Q8" s="1"/>
      <c r="R8" s="1"/>
      <c r="S8" s="1"/>
      <c r="T8" s="1"/>
    </row>
    <row r="9" spans="1:20" ht="15">
      <c r="A9" s="57">
        <v>1978</v>
      </c>
      <c r="B9" s="58">
        <v>76.1743</v>
      </c>
      <c r="C9" s="58">
        <v>14.6766</v>
      </c>
      <c r="D9" s="58">
        <v>0.82367</v>
      </c>
      <c r="E9" s="58">
        <v>2.37601</v>
      </c>
      <c r="F9" s="58">
        <v>3.99613</v>
      </c>
      <c r="G9" s="58">
        <v>1.95329</v>
      </c>
      <c r="O9" s="1"/>
      <c r="P9" s="1"/>
      <c r="Q9" s="1"/>
      <c r="R9" s="1"/>
      <c r="S9" s="1"/>
      <c r="T9" s="1"/>
    </row>
    <row r="10" spans="1:20" ht="15">
      <c r="A10" s="57">
        <v>1979</v>
      </c>
      <c r="B10" s="58">
        <v>75.2323</v>
      </c>
      <c r="C10" s="58">
        <v>15.4902</v>
      </c>
      <c r="D10" s="58">
        <v>1.04016</v>
      </c>
      <c r="E10" s="58">
        <v>2.2154</v>
      </c>
      <c r="F10" s="58">
        <v>4.11144</v>
      </c>
      <c r="G10" s="58">
        <v>1.91047</v>
      </c>
      <c r="O10" s="1"/>
      <c r="P10" s="1"/>
      <c r="Q10" s="1"/>
      <c r="R10" s="1"/>
      <c r="S10" s="1"/>
      <c r="T10" s="1"/>
    </row>
    <row r="11" spans="1:20" ht="15">
      <c r="A11" s="57">
        <v>1980</v>
      </c>
      <c r="B11" s="58">
        <v>76.7081</v>
      </c>
      <c r="C11" s="58">
        <v>15.0922</v>
      </c>
      <c r="D11" s="58">
        <v>0.99984</v>
      </c>
      <c r="E11" s="58">
        <v>1.61948</v>
      </c>
      <c r="F11" s="58">
        <v>3.57149</v>
      </c>
      <c r="G11" s="58">
        <v>2.00882</v>
      </c>
      <c r="O11" s="1"/>
      <c r="P11" s="1"/>
      <c r="Q11" s="1"/>
      <c r="R11" s="1"/>
      <c r="S11" s="1"/>
      <c r="T11" s="1"/>
    </row>
    <row r="12" spans="1:20" ht="15">
      <c r="A12" s="57">
        <v>1981</v>
      </c>
      <c r="B12" s="58">
        <v>77.8644</v>
      </c>
      <c r="C12" s="58">
        <v>13.9181</v>
      </c>
      <c r="D12" s="58">
        <v>0.9992</v>
      </c>
      <c r="E12" s="58">
        <v>1.55876</v>
      </c>
      <c r="F12" s="58">
        <v>3.48834</v>
      </c>
      <c r="G12" s="58">
        <v>2.17129</v>
      </c>
      <c r="O12" s="1"/>
      <c r="P12" s="1"/>
      <c r="Q12" s="1"/>
      <c r="R12" s="1"/>
      <c r="S12" s="1"/>
      <c r="T12" s="1"/>
    </row>
    <row r="13" spans="1:20" ht="15">
      <c r="A13" s="57">
        <v>1982</v>
      </c>
      <c r="B13" s="58">
        <v>78.3236</v>
      </c>
      <c r="C13" s="58">
        <v>13.4661</v>
      </c>
      <c r="D13" s="58">
        <v>1.69819</v>
      </c>
      <c r="E13" s="58">
        <v>1.25207</v>
      </c>
      <c r="F13" s="58">
        <v>3.26999</v>
      </c>
      <c r="G13" s="58">
        <v>1.99008</v>
      </c>
      <c r="O13" s="1"/>
      <c r="P13" s="1"/>
      <c r="Q13" s="1"/>
      <c r="R13" s="1"/>
      <c r="S13" s="1"/>
      <c r="T13" s="1"/>
    </row>
    <row r="14" spans="1:20" ht="15">
      <c r="A14" s="57">
        <v>1983</v>
      </c>
      <c r="B14" s="58">
        <v>77.5443</v>
      </c>
      <c r="C14" s="58">
        <v>12.5908</v>
      </c>
      <c r="D14" s="58">
        <v>1.51035</v>
      </c>
      <c r="E14" s="58">
        <v>2.17526</v>
      </c>
      <c r="F14" s="58">
        <v>4.03357</v>
      </c>
      <c r="G14" s="58">
        <v>2.14577</v>
      </c>
      <c r="O14" s="1"/>
      <c r="P14" s="1"/>
      <c r="Q14" s="1"/>
      <c r="R14" s="1"/>
      <c r="S14" s="1"/>
      <c r="T14" s="1"/>
    </row>
    <row r="15" spans="1:20" ht="15">
      <c r="A15" s="57">
        <v>1984</v>
      </c>
      <c r="B15" s="58">
        <v>78.4868</v>
      </c>
      <c r="C15" s="58">
        <v>12.9678</v>
      </c>
      <c r="D15" s="58">
        <v>0.82394</v>
      </c>
      <c r="E15" s="58">
        <v>1.57991</v>
      </c>
      <c r="F15" s="58">
        <v>4.01923</v>
      </c>
      <c r="G15" s="58">
        <v>2.12223</v>
      </c>
      <c r="O15" s="1"/>
      <c r="P15" s="1"/>
      <c r="Q15" s="1"/>
      <c r="R15" s="1"/>
      <c r="S15" s="1"/>
      <c r="T15" s="1"/>
    </row>
    <row r="16" spans="1:20" ht="15">
      <c r="A16" s="57">
        <v>1985</v>
      </c>
      <c r="B16" s="58">
        <v>77.7892</v>
      </c>
      <c r="C16" s="58">
        <v>13.7543</v>
      </c>
      <c r="D16" s="58">
        <v>0.98835</v>
      </c>
      <c r="E16" s="58">
        <v>1.95887</v>
      </c>
      <c r="F16" s="58">
        <v>3.85543</v>
      </c>
      <c r="G16" s="58">
        <v>1.65382</v>
      </c>
      <c r="O16" s="1"/>
      <c r="P16" s="1"/>
      <c r="Q16" s="1"/>
      <c r="R16" s="1"/>
      <c r="S16" s="1"/>
      <c r="T16" s="1"/>
    </row>
    <row r="17" spans="1:20" ht="15">
      <c r="A17" s="57">
        <v>1986</v>
      </c>
      <c r="B17" s="58">
        <v>78.3944</v>
      </c>
      <c r="C17" s="58">
        <v>13.0949</v>
      </c>
      <c r="D17" s="58">
        <v>1.46774</v>
      </c>
      <c r="E17" s="58">
        <v>1.53292</v>
      </c>
      <c r="F17" s="58">
        <v>3.64951</v>
      </c>
      <c r="G17" s="58">
        <v>1.86046</v>
      </c>
      <c r="O17" s="1"/>
      <c r="P17" s="1"/>
      <c r="Q17" s="1"/>
      <c r="R17" s="1"/>
      <c r="S17" s="1"/>
      <c r="T17" s="1"/>
    </row>
    <row r="18" spans="1:20" ht="15">
      <c r="A18" s="57">
        <v>1987</v>
      </c>
      <c r="B18" s="58">
        <v>78.632</v>
      </c>
      <c r="C18" s="58">
        <v>11.3527</v>
      </c>
      <c r="D18" s="58">
        <v>1.63431</v>
      </c>
      <c r="E18" s="58">
        <v>2.01967</v>
      </c>
      <c r="F18" s="58">
        <v>4.02684</v>
      </c>
      <c r="G18" s="58">
        <v>2.3345</v>
      </c>
      <c r="O18" s="1"/>
      <c r="P18" s="1"/>
      <c r="Q18" s="1"/>
      <c r="R18" s="1"/>
      <c r="S18" s="1"/>
      <c r="T18" s="1"/>
    </row>
    <row r="19" spans="1:20" ht="15">
      <c r="A19" s="57">
        <v>1988</v>
      </c>
      <c r="B19" s="58">
        <v>80.0931</v>
      </c>
      <c r="C19" s="58">
        <v>10.8115</v>
      </c>
      <c r="D19" s="58">
        <v>1.6334</v>
      </c>
      <c r="E19" s="58">
        <v>1.8272</v>
      </c>
      <c r="F19" s="58">
        <v>4.00978</v>
      </c>
      <c r="G19" s="58">
        <v>1.62503</v>
      </c>
      <c r="O19" s="1"/>
      <c r="P19" s="1"/>
      <c r="Q19" s="1"/>
      <c r="R19" s="1"/>
      <c r="S19" s="1"/>
      <c r="T19" s="1"/>
    </row>
    <row r="20" spans="1:20" ht="15">
      <c r="A20" s="57">
        <v>1989</v>
      </c>
      <c r="B20" s="58">
        <v>78.6509</v>
      </c>
      <c r="C20" s="58">
        <v>10.847</v>
      </c>
      <c r="D20" s="58">
        <v>1.56809</v>
      </c>
      <c r="E20" s="58">
        <v>2.22417</v>
      </c>
      <c r="F20" s="58">
        <v>4.59034</v>
      </c>
      <c r="G20" s="58">
        <v>2.11959</v>
      </c>
      <c r="O20" s="1"/>
      <c r="P20" s="1"/>
      <c r="Q20" s="1"/>
      <c r="R20" s="1"/>
      <c r="S20" s="1"/>
      <c r="T20" s="1"/>
    </row>
    <row r="21" spans="1:20" ht="15">
      <c r="A21" s="57">
        <v>1990</v>
      </c>
      <c r="B21" s="58">
        <v>80.4127</v>
      </c>
      <c r="C21" s="58">
        <v>9.6477</v>
      </c>
      <c r="D21" s="58">
        <v>1.50339</v>
      </c>
      <c r="E21" s="58">
        <v>1.81495</v>
      </c>
      <c r="F21" s="58">
        <v>4.68008</v>
      </c>
      <c r="G21" s="58">
        <v>1.94111</v>
      </c>
      <c r="O21" s="1"/>
      <c r="P21" s="1"/>
      <c r="Q21" s="1"/>
      <c r="R21" s="1"/>
      <c r="S21" s="1"/>
      <c r="T21" s="1"/>
    </row>
    <row r="22" spans="1:20" ht="15">
      <c r="A22" s="57">
        <v>1991</v>
      </c>
      <c r="B22" s="58">
        <v>78.5033</v>
      </c>
      <c r="C22" s="58">
        <v>11.6319</v>
      </c>
      <c r="D22" s="58">
        <v>2.0259</v>
      </c>
      <c r="E22" s="58">
        <v>1.70434</v>
      </c>
      <c r="F22" s="58">
        <v>4.20288</v>
      </c>
      <c r="G22" s="58">
        <v>1.93165</v>
      </c>
      <c r="O22" s="1"/>
      <c r="P22" s="1"/>
      <c r="Q22" s="1"/>
      <c r="R22" s="1"/>
      <c r="S22" s="1"/>
      <c r="T22" s="1"/>
    </row>
    <row r="23" spans="1:20" ht="15">
      <c r="A23" s="57">
        <v>1992</v>
      </c>
      <c r="B23" s="58">
        <v>80.0395</v>
      </c>
      <c r="C23" s="58">
        <v>11.2395</v>
      </c>
      <c r="D23" s="58">
        <v>1.7654</v>
      </c>
      <c r="E23" s="58">
        <v>1.51841</v>
      </c>
      <c r="F23" s="58">
        <v>3.54495</v>
      </c>
      <c r="G23" s="58">
        <v>1.8922</v>
      </c>
      <c r="O23" s="1"/>
      <c r="P23" s="1"/>
      <c r="Q23" s="1"/>
      <c r="R23" s="1"/>
      <c r="S23" s="1"/>
      <c r="T23" s="1"/>
    </row>
    <row r="24" spans="1:20" ht="15">
      <c r="A24" s="57">
        <v>1993</v>
      </c>
      <c r="B24" s="58">
        <v>82.1638</v>
      </c>
      <c r="C24" s="58">
        <v>8.8614</v>
      </c>
      <c r="D24" s="58">
        <v>2.27346</v>
      </c>
      <c r="E24" s="58">
        <v>1.17049</v>
      </c>
      <c r="F24" s="58">
        <v>3.6776</v>
      </c>
      <c r="G24" s="58">
        <v>1.85321</v>
      </c>
      <c r="O24" s="1"/>
      <c r="P24" s="1"/>
      <c r="Q24" s="1"/>
      <c r="R24" s="1"/>
      <c r="S24" s="1"/>
      <c r="T24" s="1"/>
    </row>
    <row r="25" spans="1:20" ht="15">
      <c r="A25" s="57">
        <v>1994</v>
      </c>
      <c r="B25" s="58">
        <v>83.7579</v>
      </c>
      <c r="C25" s="58">
        <v>9.0302</v>
      </c>
      <c r="D25" s="58">
        <v>1.93097</v>
      </c>
      <c r="E25" s="58">
        <v>0.97697</v>
      </c>
      <c r="F25" s="58">
        <v>2.86918</v>
      </c>
      <c r="G25" s="58">
        <v>1.43478</v>
      </c>
      <c r="O25" s="1"/>
      <c r="P25" s="1"/>
      <c r="Q25" s="1"/>
      <c r="R25" s="1"/>
      <c r="S25" s="1"/>
      <c r="T25" s="1"/>
    </row>
    <row r="26" spans="1:20" ht="15">
      <c r="A26" s="57">
        <v>1995</v>
      </c>
      <c r="B26" s="58">
        <v>83.2113</v>
      </c>
      <c r="C26" s="58">
        <v>8.583</v>
      </c>
      <c r="D26" s="58">
        <v>1.91912</v>
      </c>
      <c r="E26" s="58">
        <v>1.47145</v>
      </c>
      <c r="F26" s="58">
        <v>3.40943</v>
      </c>
      <c r="G26" s="58">
        <v>1.40577</v>
      </c>
      <c r="O26" s="1"/>
      <c r="P26" s="1"/>
      <c r="Q26" s="1"/>
      <c r="R26" s="1"/>
      <c r="S26" s="1"/>
      <c r="T26" s="1"/>
    </row>
    <row r="27" spans="1:20" ht="15">
      <c r="A27" s="57">
        <v>1996</v>
      </c>
      <c r="B27" s="58">
        <v>82.0547</v>
      </c>
      <c r="C27" s="58">
        <v>10.4878</v>
      </c>
      <c r="D27" s="58">
        <v>1.78199</v>
      </c>
      <c r="E27" s="58">
        <v>1.18451</v>
      </c>
      <c r="F27" s="58">
        <v>3.09204</v>
      </c>
      <c r="G27" s="58">
        <v>1.39895</v>
      </c>
      <c r="O27" s="1"/>
      <c r="P27" s="1"/>
      <c r="Q27" s="1"/>
      <c r="R27" s="1"/>
      <c r="S27" s="1"/>
      <c r="T27" s="1"/>
    </row>
    <row r="28" spans="1:20" ht="15">
      <c r="A28" s="57">
        <v>1997</v>
      </c>
      <c r="B28" s="58">
        <v>83.1884</v>
      </c>
      <c r="C28" s="58">
        <v>10.1025</v>
      </c>
      <c r="D28" s="58">
        <v>1.65593</v>
      </c>
      <c r="E28" s="58">
        <v>1.06479</v>
      </c>
      <c r="F28" s="58">
        <v>2.53735</v>
      </c>
      <c r="G28" s="58">
        <v>1.45099</v>
      </c>
      <c r="O28" s="1"/>
      <c r="P28" s="1"/>
      <c r="Q28" s="1"/>
      <c r="R28" s="1"/>
      <c r="S28" s="1"/>
      <c r="T28" s="1"/>
    </row>
    <row r="29" spans="1:20" ht="15">
      <c r="A29" s="57">
        <v>1998</v>
      </c>
      <c r="B29" s="58">
        <v>82.7499</v>
      </c>
      <c r="C29" s="58">
        <v>9.0923</v>
      </c>
      <c r="D29" s="58">
        <v>2.38866</v>
      </c>
      <c r="E29" s="58">
        <v>1.52034</v>
      </c>
      <c r="F29" s="58">
        <v>2.8093</v>
      </c>
      <c r="G29" s="58">
        <v>1.43948</v>
      </c>
      <c r="O29" s="1"/>
      <c r="P29" s="1"/>
      <c r="Q29" s="1"/>
      <c r="R29" s="1"/>
      <c r="S29" s="1"/>
      <c r="T29" s="1"/>
    </row>
    <row r="30" spans="1:20" ht="15">
      <c r="A30" s="57">
        <v>1999</v>
      </c>
      <c r="B30" s="58">
        <v>82.5304</v>
      </c>
      <c r="C30" s="58">
        <v>9.9675</v>
      </c>
      <c r="D30" s="58">
        <v>2.26861</v>
      </c>
      <c r="E30" s="58">
        <v>1.01922</v>
      </c>
      <c r="F30" s="58">
        <v>2.73522</v>
      </c>
      <c r="G30" s="58">
        <v>1.4791</v>
      </c>
      <c r="O30" s="1"/>
      <c r="P30" s="1"/>
      <c r="Q30" s="1"/>
      <c r="R30" s="1"/>
      <c r="S30" s="1"/>
      <c r="T30" s="1"/>
    </row>
    <row r="31" spans="1:20" ht="15">
      <c r="A31" s="57">
        <v>2000</v>
      </c>
      <c r="B31" s="58">
        <v>84.3899</v>
      </c>
      <c r="C31" s="58">
        <v>7.8883</v>
      </c>
      <c r="D31" s="58">
        <v>2.14294</v>
      </c>
      <c r="E31" s="58">
        <v>1.09292</v>
      </c>
      <c r="F31" s="58">
        <v>3.05754</v>
      </c>
      <c r="G31" s="58">
        <v>1.42841</v>
      </c>
      <c r="O31" s="1"/>
      <c r="P31" s="1"/>
      <c r="Q31" s="1"/>
      <c r="R31" s="1"/>
      <c r="S31" s="1"/>
      <c r="T31" s="1"/>
    </row>
    <row r="32" spans="1:20" ht="15">
      <c r="A32" s="57">
        <v>2001</v>
      </c>
      <c r="B32" s="58">
        <v>85.0642</v>
      </c>
      <c r="C32" s="58">
        <v>7.2591</v>
      </c>
      <c r="D32" s="58">
        <v>1.69473</v>
      </c>
      <c r="E32" s="58">
        <v>2.05273</v>
      </c>
      <c r="F32" s="58">
        <v>2.69297</v>
      </c>
      <c r="G32" s="58">
        <v>1.23631</v>
      </c>
      <c r="O32" s="1"/>
      <c r="P32" s="1"/>
      <c r="Q32" s="1"/>
      <c r="R32" s="1"/>
      <c r="S32" s="1"/>
      <c r="T32" s="1"/>
    </row>
    <row r="33" spans="1:20" ht="15">
      <c r="A33" s="57">
        <v>2002</v>
      </c>
      <c r="B33" s="58">
        <v>84.0338</v>
      </c>
      <c r="C33" s="58">
        <v>8.641</v>
      </c>
      <c r="D33" s="58">
        <v>2.37694</v>
      </c>
      <c r="E33" s="58">
        <v>1.17885</v>
      </c>
      <c r="F33" s="58">
        <v>2.11804</v>
      </c>
      <c r="G33" s="58">
        <v>1.65129</v>
      </c>
      <c r="O33" s="1"/>
      <c r="P33" s="1"/>
      <c r="Q33" s="1"/>
      <c r="R33" s="1"/>
      <c r="S33" s="1"/>
      <c r="T33" s="1"/>
    </row>
    <row r="34" spans="1:20" ht="15">
      <c r="A34" s="57">
        <v>2003</v>
      </c>
      <c r="B34" s="58">
        <v>84.4762</v>
      </c>
      <c r="C34" s="58">
        <v>8.8414</v>
      </c>
      <c r="D34" s="58">
        <v>2.01156</v>
      </c>
      <c r="E34" s="58">
        <v>1.29092</v>
      </c>
      <c r="F34" s="58">
        <v>1.90162</v>
      </c>
      <c r="G34" s="58">
        <v>1.47825</v>
      </c>
      <c r="O34" s="1"/>
      <c r="P34" s="1"/>
      <c r="Q34" s="1"/>
      <c r="R34" s="1"/>
      <c r="S34" s="1"/>
      <c r="T34" s="1"/>
    </row>
    <row r="35" spans="1:20" ht="15">
      <c r="A35" s="57">
        <v>2004</v>
      </c>
      <c r="B35" s="58">
        <v>83.1442</v>
      </c>
      <c r="C35" s="58">
        <v>8.1427</v>
      </c>
      <c r="D35" s="58">
        <v>2.62462</v>
      </c>
      <c r="E35" s="58">
        <v>1.22073</v>
      </c>
      <c r="F35" s="58">
        <v>2.87709</v>
      </c>
      <c r="G35" s="58">
        <v>1.99075</v>
      </c>
      <c r="O35" s="1"/>
      <c r="P35" s="1"/>
      <c r="Q35" s="1"/>
      <c r="R35" s="1"/>
      <c r="S35" s="1"/>
      <c r="T35" s="1"/>
    </row>
    <row r="36" spans="1:20" ht="15">
      <c r="A36" s="57">
        <v>2005</v>
      </c>
      <c r="B36" s="58">
        <v>85.0879</v>
      </c>
      <c r="C36" s="58">
        <v>8.2241</v>
      </c>
      <c r="D36" s="58">
        <v>2.32903</v>
      </c>
      <c r="E36" s="58">
        <v>1.31747</v>
      </c>
      <c r="F36" s="58">
        <v>1.86223</v>
      </c>
      <c r="G36" s="58">
        <v>1.17929</v>
      </c>
      <c r="O36" s="1"/>
      <c r="P36" s="1"/>
      <c r="Q36" s="1"/>
      <c r="R36" s="1"/>
      <c r="S36" s="1"/>
      <c r="T36" s="1"/>
    </row>
    <row r="37" spans="1:20" ht="15">
      <c r="A37" s="57">
        <v>2006</v>
      </c>
      <c r="B37" s="58">
        <v>83.0568</v>
      </c>
      <c r="C37" s="58">
        <v>7.7497</v>
      </c>
      <c r="D37" s="58">
        <v>3.03463</v>
      </c>
      <c r="E37" s="58">
        <v>1.83014</v>
      </c>
      <c r="F37" s="58">
        <v>3.10034</v>
      </c>
      <c r="G37" s="58">
        <v>1.22839</v>
      </c>
      <c r="O37" s="1"/>
      <c r="P37" s="1"/>
      <c r="Q37" s="1"/>
      <c r="R37" s="1"/>
      <c r="S37" s="1"/>
      <c r="T37" s="1"/>
    </row>
    <row r="38" spans="1:20" ht="15">
      <c r="A38" s="57">
        <v>2007</v>
      </c>
      <c r="B38" s="58">
        <v>84.4447</v>
      </c>
      <c r="C38" s="58">
        <v>8.4782</v>
      </c>
      <c r="D38" s="58">
        <v>2.53659</v>
      </c>
      <c r="E38" s="58">
        <v>1.1043</v>
      </c>
      <c r="F38" s="58">
        <v>2.09818</v>
      </c>
      <c r="G38" s="58">
        <v>1.33803</v>
      </c>
      <c r="O38" s="1"/>
      <c r="P38" s="1"/>
      <c r="Q38" s="1"/>
      <c r="R38" s="1"/>
      <c r="S38" s="1"/>
      <c r="T38" s="1"/>
    </row>
    <row r="39" spans="1:20" ht="15">
      <c r="A39" s="57">
        <v>2008</v>
      </c>
      <c r="B39" s="58">
        <v>84.1118</v>
      </c>
      <c r="C39" s="58">
        <v>8.8173</v>
      </c>
      <c r="D39" s="58">
        <v>2.47041</v>
      </c>
      <c r="E39" s="58">
        <v>1.52235</v>
      </c>
      <c r="F39" s="58">
        <v>2.02034</v>
      </c>
      <c r="G39" s="58">
        <v>1.05779</v>
      </c>
      <c r="O39" s="1"/>
      <c r="P39" s="1"/>
      <c r="Q39" s="1"/>
      <c r="R39" s="1"/>
      <c r="S39" s="1"/>
      <c r="T39" s="1"/>
    </row>
    <row r="40" spans="1:20" ht="15">
      <c r="A40" s="57">
        <v>2009</v>
      </c>
      <c r="B40" s="58">
        <v>84.8635</v>
      </c>
      <c r="C40" s="58">
        <v>8.7407</v>
      </c>
      <c r="D40" s="58">
        <v>1.9408</v>
      </c>
      <c r="E40" s="58">
        <v>1.08582</v>
      </c>
      <c r="F40" s="58">
        <v>2.16688</v>
      </c>
      <c r="G40" s="58">
        <v>1.20228</v>
      </c>
      <c r="O40" s="1"/>
      <c r="P40" s="1"/>
      <c r="Q40" s="1"/>
      <c r="R40" s="1"/>
      <c r="S40" s="1"/>
      <c r="T40" s="1"/>
    </row>
    <row r="41" spans="1:20" ht="15">
      <c r="A41" s="61">
        <v>2010</v>
      </c>
      <c r="B41" s="62">
        <v>85.014</v>
      </c>
      <c r="C41" s="62">
        <v>8.1607</v>
      </c>
      <c r="D41" s="62">
        <v>1.70553</v>
      </c>
      <c r="E41" s="62">
        <v>1.60953</v>
      </c>
      <c r="F41" s="62">
        <v>1.8345</v>
      </c>
      <c r="G41" s="62">
        <v>1.67572</v>
      </c>
      <c r="O41" s="1"/>
      <c r="P41" s="1"/>
      <c r="Q41" s="1"/>
      <c r="R41" s="1"/>
      <c r="S41" s="1"/>
      <c r="T41" s="1"/>
    </row>
    <row r="42" spans="1:8" ht="48" customHeight="1">
      <c r="A42" s="150" t="s">
        <v>175</v>
      </c>
      <c r="B42" s="150"/>
      <c r="C42" s="150"/>
      <c r="D42" s="150"/>
      <c r="E42" s="150"/>
      <c r="F42" s="150"/>
      <c r="G42" s="150"/>
      <c r="H42" s="66"/>
    </row>
    <row r="43" spans="1:7" s="67" customFormat="1" ht="36" customHeight="1">
      <c r="A43" s="145" t="s">
        <v>137</v>
      </c>
      <c r="B43" s="145"/>
      <c r="C43" s="145"/>
      <c r="D43" s="145"/>
      <c r="E43" s="145"/>
      <c r="F43" s="145"/>
      <c r="G43" s="145"/>
    </row>
    <row r="44" spans="1:7" ht="17.25">
      <c r="A44" s="153" t="s">
        <v>138</v>
      </c>
      <c r="B44" s="153"/>
      <c r="C44" s="153"/>
      <c r="D44" s="153"/>
      <c r="E44" s="153"/>
      <c r="F44" s="153"/>
      <c r="G44" s="153"/>
    </row>
    <row r="45" spans="1:7" ht="15">
      <c r="A45" s="153" t="s">
        <v>102</v>
      </c>
      <c r="B45" s="153"/>
      <c r="C45" s="153"/>
      <c r="D45" s="153"/>
      <c r="E45" s="153"/>
      <c r="F45" s="153"/>
      <c r="G45" s="153"/>
    </row>
  </sheetData>
  <mergeCells count="6">
    <mergeCell ref="A3:G3"/>
    <mergeCell ref="B4:G4"/>
    <mergeCell ref="A44:G44"/>
    <mergeCell ref="A45:G45"/>
    <mergeCell ref="A42:G42"/>
    <mergeCell ref="A43:G43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SheetLayoutView="100" workbookViewId="0" topLeftCell="A1"/>
  </sheetViews>
  <sheetFormatPr defaultColWidth="9.140625" defaultRowHeight="15"/>
  <cols>
    <col min="1" max="1" width="7.8515625" style="35" customWidth="1"/>
    <col min="2" max="2" width="16.421875" style="35" bestFit="1" customWidth="1"/>
    <col min="3" max="3" width="16.00390625" style="35" bestFit="1" customWidth="1"/>
    <col min="4" max="4" width="15.00390625" style="35" bestFit="1" customWidth="1"/>
    <col min="5" max="5" width="13.28125" style="35" bestFit="1" customWidth="1"/>
    <col min="6" max="6" width="12.8515625" style="35" bestFit="1" customWidth="1"/>
    <col min="7" max="7" width="12.00390625" style="35" bestFit="1" customWidth="1"/>
    <col min="8" max="14" width="9.140625" style="35" customWidth="1"/>
    <col min="15" max="20" width="10.00390625" style="35" bestFit="1" customWidth="1"/>
    <col min="21" max="16384" width="9.140625" style="35" customWidth="1"/>
  </cols>
  <sheetData>
    <row r="1" ht="15">
      <c r="A1" s="2" t="s">
        <v>38</v>
      </c>
    </row>
    <row r="2" ht="15">
      <c r="A2" s="2" t="s">
        <v>153</v>
      </c>
    </row>
    <row r="3" spans="1:7" ht="15">
      <c r="A3" s="145" t="s">
        <v>171</v>
      </c>
      <c r="B3" s="145"/>
      <c r="C3" s="145"/>
      <c r="D3" s="145"/>
      <c r="E3" s="145"/>
      <c r="F3" s="145"/>
      <c r="G3" s="145"/>
    </row>
    <row r="4" spans="1:7" ht="15">
      <c r="A4" s="52"/>
      <c r="B4" s="147" t="s">
        <v>2</v>
      </c>
      <c r="C4" s="147"/>
      <c r="D4" s="147"/>
      <c r="E4" s="147"/>
      <c r="F4" s="147"/>
      <c r="G4" s="152"/>
    </row>
    <row r="5" spans="1:7" s="51" customFormat="1" ht="30">
      <c r="A5" s="53" t="s">
        <v>0</v>
      </c>
      <c r="B5" s="54" t="s">
        <v>3</v>
      </c>
      <c r="C5" s="54" t="s">
        <v>4</v>
      </c>
      <c r="D5" s="54" t="s">
        <v>5</v>
      </c>
      <c r="E5" s="134" t="s">
        <v>749</v>
      </c>
      <c r="F5" s="54" t="s">
        <v>6</v>
      </c>
      <c r="G5" s="64" t="s">
        <v>7</v>
      </c>
    </row>
    <row r="6" spans="1:21" ht="15">
      <c r="A6" s="55">
        <v>1975</v>
      </c>
      <c r="B6" s="27">
        <v>0.7920529999999999</v>
      </c>
      <c r="C6" s="27">
        <v>0.079677</v>
      </c>
      <c r="D6" s="27">
        <v>0.0138707</v>
      </c>
      <c r="E6" s="27">
        <v>0.0287033</v>
      </c>
      <c r="F6" s="27">
        <v>0.046698500000000004</v>
      </c>
      <c r="G6" s="27">
        <v>0.0389978</v>
      </c>
      <c r="O6" s="1"/>
      <c r="P6" s="1"/>
      <c r="Q6" s="1"/>
      <c r="R6" s="1"/>
      <c r="S6" s="1"/>
      <c r="T6" s="1"/>
      <c r="U6" s="56"/>
    </row>
    <row r="7" spans="1:20" ht="15">
      <c r="A7" s="57">
        <v>1976</v>
      </c>
      <c r="B7" s="58">
        <v>79.7259</v>
      </c>
      <c r="C7" s="58">
        <v>7.56558</v>
      </c>
      <c r="D7" s="58">
        <v>1.57355</v>
      </c>
      <c r="E7" s="58">
        <v>2.57685</v>
      </c>
      <c r="F7" s="58">
        <v>4.50563</v>
      </c>
      <c r="G7" s="58">
        <v>4.05255</v>
      </c>
      <c r="O7" s="1"/>
      <c r="P7" s="1"/>
      <c r="Q7" s="1"/>
      <c r="R7" s="1"/>
      <c r="S7" s="1"/>
      <c r="T7" s="1"/>
    </row>
    <row r="8" spans="1:20" ht="15">
      <c r="A8" s="57">
        <v>1977</v>
      </c>
      <c r="B8" s="58">
        <v>81.223</v>
      </c>
      <c r="C8" s="58">
        <v>5.32071</v>
      </c>
      <c r="D8" s="58">
        <v>1.88309</v>
      </c>
      <c r="E8" s="58">
        <v>3.64016</v>
      </c>
      <c r="F8" s="58">
        <v>4.77369</v>
      </c>
      <c r="G8" s="58">
        <v>3.15931</v>
      </c>
      <c r="O8" s="1"/>
      <c r="P8" s="1"/>
      <c r="Q8" s="1"/>
      <c r="R8" s="1"/>
      <c r="S8" s="1"/>
      <c r="T8" s="1"/>
    </row>
    <row r="9" spans="1:20" ht="15">
      <c r="A9" s="57">
        <v>1978</v>
      </c>
      <c r="B9" s="58">
        <v>81.7057</v>
      </c>
      <c r="C9" s="58">
        <v>5.12687</v>
      </c>
      <c r="D9" s="58">
        <v>1.56588</v>
      </c>
      <c r="E9" s="58">
        <v>2.90957</v>
      </c>
      <c r="F9" s="58">
        <v>5.85936</v>
      </c>
      <c r="G9" s="58">
        <v>2.83265</v>
      </c>
      <c r="O9" s="1"/>
      <c r="P9" s="1"/>
      <c r="Q9" s="1"/>
      <c r="R9" s="1"/>
      <c r="S9" s="1"/>
      <c r="T9" s="1"/>
    </row>
    <row r="10" spans="1:20" ht="15">
      <c r="A10" s="57">
        <v>1979</v>
      </c>
      <c r="B10" s="58">
        <v>80.4575</v>
      </c>
      <c r="C10" s="58">
        <v>5.54653</v>
      </c>
      <c r="D10" s="58">
        <v>1.8513</v>
      </c>
      <c r="E10" s="58">
        <v>2.62779</v>
      </c>
      <c r="F10" s="58">
        <v>6.61029</v>
      </c>
      <c r="G10" s="58">
        <v>2.90653</v>
      </c>
      <c r="O10" s="1"/>
      <c r="P10" s="1"/>
      <c r="Q10" s="1"/>
      <c r="R10" s="1"/>
      <c r="S10" s="1"/>
      <c r="T10" s="1"/>
    </row>
    <row r="11" spans="1:20" ht="15">
      <c r="A11" s="57">
        <v>1980</v>
      </c>
      <c r="B11" s="58">
        <v>81.0842</v>
      </c>
      <c r="C11" s="58">
        <v>5.37006</v>
      </c>
      <c r="D11" s="58">
        <v>2.07377</v>
      </c>
      <c r="E11" s="58">
        <v>3.39266</v>
      </c>
      <c r="F11" s="58">
        <v>5.5369</v>
      </c>
      <c r="G11" s="58">
        <v>2.5424</v>
      </c>
      <c r="O11" s="1"/>
      <c r="P11" s="1"/>
      <c r="Q11" s="1"/>
      <c r="R11" s="1"/>
      <c r="S11" s="1"/>
      <c r="T11" s="1"/>
    </row>
    <row r="12" spans="1:20" ht="15">
      <c r="A12" s="57">
        <v>1981</v>
      </c>
      <c r="B12" s="58">
        <v>84.496</v>
      </c>
      <c r="C12" s="58">
        <v>3.66062</v>
      </c>
      <c r="D12" s="58">
        <v>1.86477</v>
      </c>
      <c r="E12" s="58">
        <v>2.60145</v>
      </c>
      <c r="F12" s="58">
        <v>5.39703</v>
      </c>
      <c r="G12" s="58">
        <v>1.98016</v>
      </c>
      <c r="O12" s="1"/>
      <c r="P12" s="1"/>
      <c r="Q12" s="1"/>
      <c r="R12" s="1"/>
      <c r="S12" s="1"/>
      <c r="T12" s="1"/>
    </row>
    <row r="13" spans="1:20" ht="15">
      <c r="A13" s="57">
        <v>1982</v>
      </c>
      <c r="B13" s="58">
        <v>83.9901</v>
      </c>
      <c r="C13" s="58">
        <v>3.57629</v>
      </c>
      <c r="D13" s="58">
        <v>2.18539</v>
      </c>
      <c r="E13" s="58">
        <v>2.62295</v>
      </c>
      <c r="F13" s="58">
        <v>5.54421</v>
      </c>
      <c r="G13" s="58">
        <v>2.08105</v>
      </c>
      <c r="O13" s="1"/>
      <c r="P13" s="1"/>
      <c r="Q13" s="1"/>
      <c r="R13" s="1"/>
      <c r="S13" s="1"/>
      <c r="T13" s="1"/>
    </row>
    <row r="14" spans="1:20" ht="15">
      <c r="A14" s="57">
        <v>1983</v>
      </c>
      <c r="B14" s="58">
        <v>81.7737</v>
      </c>
      <c r="C14" s="58">
        <v>5.42419</v>
      </c>
      <c r="D14" s="58">
        <v>2.33515</v>
      </c>
      <c r="E14" s="58">
        <v>2.86806</v>
      </c>
      <c r="F14" s="58">
        <v>5.2429</v>
      </c>
      <c r="G14" s="58">
        <v>2.356</v>
      </c>
      <c r="O14" s="1"/>
      <c r="P14" s="1"/>
      <c r="Q14" s="1"/>
      <c r="R14" s="1"/>
      <c r="S14" s="1"/>
      <c r="T14" s="1"/>
    </row>
    <row r="15" spans="1:20" ht="15">
      <c r="A15" s="57">
        <v>1984</v>
      </c>
      <c r="B15" s="58">
        <v>80.0524</v>
      </c>
      <c r="C15" s="58">
        <v>4.51664</v>
      </c>
      <c r="D15" s="58">
        <v>3.17205</v>
      </c>
      <c r="E15" s="58">
        <v>3.57825</v>
      </c>
      <c r="F15" s="58">
        <v>5.9866</v>
      </c>
      <c r="G15" s="58">
        <v>2.69405</v>
      </c>
      <c r="O15" s="1"/>
      <c r="P15" s="1"/>
      <c r="Q15" s="1"/>
      <c r="R15" s="1"/>
      <c r="S15" s="1"/>
      <c r="T15" s="1"/>
    </row>
    <row r="16" spans="1:20" ht="15">
      <c r="A16" s="57">
        <v>1985</v>
      </c>
      <c r="B16" s="58">
        <v>82.047</v>
      </c>
      <c r="C16" s="58">
        <v>4.19104</v>
      </c>
      <c r="D16" s="58">
        <v>2.60845</v>
      </c>
      <c r="E16" s="58">
        <v>3.73392</v>
      </c>
      <c r="F16" s="58">
        <v>5.54704</v>
      </c>
      <c r="G16" s="58">
        <v>1.87256</v>
      </c>
      <c r="O16" s="1"/>
      <c r="P16" s="1"/>
      <c r="Q16" s="1"/>
      <c r="R16" s="1"/>
      <c r="S16" s="1"/>
      <c r="T16" s="1"/>
    </row>
    <row r="17" spans="1:20" ht="15">
      <c r="A17" s="57">
        <v>1986</v>
      </c>
      <c r="B17" s="58">
        <v>83.0946</v>
      </c>
      <c r="C17" s="58">
        <v>2.61638</v>
      </c>
      <c r="D17" s="58">
        <v>2.8231</v>
      </c>
      <c r="E17" s="58">
        <v>3.69215</v>
      </c>
      <c r="F17" s="58">
        <v>6.02129</v>
      </c>
      <c r="G17" s="58">
        <v>1.75252</v>
      </c>
      <c r="O17" s="1"/>
      <c r="P17" s="1"/>
      <c r="Q17" s="1"/>
      <c r="R17" s="1"/>
      <c r="S17" s="1"/>
      <c r="T17" s="1"/>
    </row>
    <row r="18" spans="1:20" ht="15">
      <c r="A18" s="57">
        <v>1987</v>
      </c>
      <c r="B18" s="58">
        <v>82.159</v>
      </c>
      <c r="C18" s="58">
        <v>2.32466</v>
      </c>
      <c r="D18" s="58">
        <v>3.43578</v>
      </c>
      <c r="E18" s="58">
        <v>3.25318</v>
      </c>
      <c r="F18" s="58">
        <v>6.46205</v>
      </c>
      <c r="G18" s="58">
        <v>2.36536</v>
      </c>
      <c r="O18" s="1"/>
      <c r="P18" s="1"/>
      <c r="Q18" s="1"/>
      <c r="R18" s="1"/>
      <c r="S18" s="1"/>
      <c r="T18" s="1"/>
    </row>
    <row r="19" spans="1:20" ht="15">
      <c r="A19" s="57">
        <v>1988</v>
      </c>
      <c r="B19" s="58">
        <v>82.3954</v>
      </c>
      <c r="C19" s="58">
        <v>3.2705</v>
      </c>
      <c r="D19" s="58">
        <v>3.89889</v>
      </c>
      <c r="E19" s="58">
        <v>3.07106</v>
      </c>
      <c r="F19" s="58">
        <v>5.18634</v>
      </c>
      <c r="G19" s="58">
        <v>2.1778</v>
      </c>
      <c r="O19" s="1"/>
      <c r="P19" s="1"/>
      <c r="Q19" s="1"/>
      <c r="R19" s="1"/>
      <c r="S19" s="1"/>
      <c r="T19" s="1"/>
    </row>
    <row r="20" spans="1:20" ht="15">
      <c r="A20" s="57">
        <v>1989</v>
      </c>
      <c r="B20" s="58">
        <v>80.1181</v>
      </c>
      <c r="C20" s="58">
        <v>3.75144</v>
      </c>
      <c r="D20" s="58">
        <v>3.62191</v>
      </c>
      <c r="E20" s="58">
        <v>3.79103</v>
      </c>
      <c r="F20" s="58">
        <v>5.99078</v>
      </c>
      <c r="G20" s="58">
        <v>2.72672</v>
      </c>
      <c r="O20" s="1"/>
      <c r="P20" s="1"/>
      <c r="Q20" s="1"/>
      <c r="R20" s="1"/>
      <c r="S20" s="1"/>
      <c r="T20" s="1"/>
    </row>
    <row r="21" spans="1:20" ht="15">
      <c r="A21" s="57">
        <v>1990</v>
      </c>
      <c r="B21" s="58">
        <v>80.5498</v>
      </c>
      <c r="C21" s="58">
        <v>3.58507</v>
      </c>
      <c r="D21" s="58">
        <v>3.81554</v>
      </c>
      <c r="E21" s="58">
        <v>3.68921</v>
      </c>
      <c r="F21" s="58">
        <v>6.44763</v>
      </c>
      <c r="G21" s="58">
        <v>1.91275</v>
      </c>
      <c r="O21" s="1"/>
      <c r="P21" s="1"/>
      <c r="Q21" s="1"/>
      <c r="R21" s="1"/>
      <c r="S21" s="1"/>
      <c r="T21" s="1"/>
    </row>
    <row r="22" spans="1:20" ht="15">
      <c r="A22" s="57">
        <v>1991</v>
      </c>
      <c r="B22" s="58">
        <v>79.893</v>
      </c>
      <c r="C22" s="58">
        <v>3.87814</v>
      </c>
      <c r="D22" s="58">
        <v>4.4194</v>
      </c>
      <c r="E22" s="58">
        <v>3.31715</v>
      </c>
      <c r="F22" s="58">
        <v>6.21016</v>
      </c>
      <c r="G22" s="58">
        <v>2.28212</v>
      </c>
      <c r="O22" s="1"/>
      <c r="P22" s="1"/>
      <c r="Q22" s="1"/>
      <c r="R22" s="1"/>
      <c r="S22" s="1"/>
      <c r="T22" s="1"/>
    </row>
    <row r="23" spans="1:20" ht="15">
      <c r="A23" s="57">
        <v>1992</v>
      </c>
      <c r="B23" s="58">
        <v>82.395</v>
      </c>
      <c r="C23" s="58">
        <v>3.1834</v>
      </c>
      <c r="D23" s="58">
        <v>4.4873</v>
      </c>
      <c r="E23" s="58">
        <v>2.89376</v>
      </c>
      <c r="F23" s="58">
        <v>4.85065</v>
      </c>
      <c r="G23" s="58">
        <v>2.18988</v>
      </c>
      <c r="O23" s="1"/>
      <c r="P23" s="1"/>
      <c r="Q23" s="1"/>
      <c r="R23" s="1"/>
      <c r="S23" s="1"/>
      <c r="T23" s="1"/>
    </row>
    <row r="24" spans="1:20" ht="15">
      <c r="A24" s="57">
        <v>1993</v>
      </c>
      <c r="B24" s="58">
        <v>82.1513</v>
      </c>
      <c r="C24" s="58">
        <v>3.93618</v>
      </c>
      <c r="D24" s="58">
        <v>3.74951</v>
      </c>
      <c r="E24" s="58">
        <v>3.03325</v>
      </c>
      <c r="F24" s="58">
        <v>5.1569</v>
      </c>
      <c r="G24" s="58">
        <v>1.97289</v>
      </c>
      <c r="O24" s="1"/>
      <c r="P24" s="1"/>
      <c r="Q24" s="1"/>
      <c r="R24" s="1"/>
      <c r="S24" s="1"/>
      <c r="T24" s="1"/>
    </row>
    <row r="25" spans="1:20" ht="15">
      <c r="A25" s="57">
        <v>1994</v>
      </c>
      <c r="B25" s="58">
        <v>84.7471</v>
      </c>
      <c r="C25" s="58">
        <v>3.0615</v>
      </c>
      <c r="D25" s="58">
        <v>3.33551</v>
      </c>
      <c r="E25" s="58">
        <v>2.49382</v>
      </c>
      <c r="F25" s="58">
        <v>4.72038</v>
      </c>
      <c r="G25" s="58">
        <v>1.6417</v>
      </c>
      <c r="O25" s="1"/>
      <c r="P25" s="1"/>
      <c r="Q25" s="1"/>
      <c r="R25" s="1"/>
      <c r="S25" s="1"/>
      <c r="T25" s="1"/>
    </row>
    <row r="26" spans="1:20" ht="15">
      <c r="A26" s="57">
        <v>1995</v>
      </c>
      <c r="B26" s="58">
        <v>85.5819</v>
      </c>
      <c r="C26" s="58">
        <v>2.38228</v>
      </c>
      <c r="D26" s="58">
        <v>3.32727</v>
      </c>
      <c r="E26" s="58">
        <v>2.23394</v>
      </c>
      <c r="F26" s="58">
        <v>4.89582</v>
      </c>
      <c r="G26" s="58">
        <v>1.57876</v>
      </c>
      <c r="O26" s="1"/>
      <c r="P26" s="1"/>
      <c r="Q26" s="1"/>
      <c r="R26" s="1"/>
      <c r="S26" s="1"/>
      <c r="T26" s="1"/>
    </row>
    <row r="27" spans="1:20" ht="15">
      <c r="A27" s="57">
        <v>1996</v>
      </c>
      <c r="B27" s="58">
        <v>85.5822</v>
      </c>
      <c r="C27" s="58">
        <v>2.578</v>
      </c>
      <c r="D27" s="58">
        <v>3.85797</v>
      </c>
      <c r="E27" s="58">
        <v>1.85936</v>
      </c>
      <c r="F27" s="58">
        <v>4.28849</v>
      </c>
      <c r="G27" s="58">
        <v>1.83399</v>
      </c>
      <c r="O27" s="1"/>
      <c r="P27" s="1"/>
      <c r="Q27" s="1"/>
      <c r="R27" s="1"/>
      <c r="S27" s="1"/>
      <c r="T27" s="1"/>
    </row>
    <row r="28" spans="1:20" ht="15">
      <c r="A28" s="57">
        <v>1997</v>
      </c>
      <c r="B28" s="58">
        <v>85.3033</v>
      </c>
      <c r="C28" s="58">
        <v>1.93745</v>
      </c>
      <c r="D28" s="58">
        <v>3.77514</v>
      </c>
      <c r="E28" s="58">
        <v>2.66095</v>
      </c>
      <c r="F28" s="58">
        <v>4.28951</v>
      </c>
      <c r="G28" s="58">
        <v>2.03369</v>
      </c>
      <c r="O28" s="1"/>
      <c r="P28" s="1"/>
      <c r="Q28" s="1"/>
      <c r="R28" s="1"/>
      <c r="S28" s="1"/>
      <c r="T28" s="1"/>
    </row>
    <row r="29" spans="1:20" ht="15">
      <c r="A29" s="57">
        <v>1998</v>
      </c>
      <c r="B29" s="58">
        <v>86.678</v>
      </c>
      <c r="C29" s="58">
        <v>1.67034</v>
      </c>
      <c r="D29" s="58">
        <v>3.85299</v>
      </c>
      <c r="E29" s="58">
        <v>2.00829</v>
      </c>
      <c r="F29" s="58">
        <v>4.42426</v>
      </c>
      <c r="G29" s="58">
        <v>1.36611</v>
      </c>
      <c r="O29" s="1"/>
      <c r="P29" s="1"/>
      <c r="Q29" s="1"/>
      <c r="R29" s="1"/>
      <c r="S29" s="1"/>
      <c r="T29" s="1"/>
    </row>
    <row r="30" spans="1:20" ht="15">
      <c r="A30" s="57">
        <v>1999</v>
      </c>
      <c r="B30" s="58">
        <v>86.3407</v>
      </c>
      <c r="C30" s="58">
        <v>1.8476</v>
      </c>
      <c r="D30" s="58">
        <v>3.79186</v>
      </c>
      <c r="E30" s="58">
        <v>1.8296</v>
      </c>
      <c r="F30" s="58">
        <v>4.42541</v>
      </c>
      <c r="G30" s="58">
        <v>1.76481</v>
      </c>
      <c r="O30" s="1"/>
      <c r="P30" s="1"/>
      <c r="Q30" s="1"/>
      <c r="R30" s="1"/>
      <c r="S30" s="1"/>
      <c r="T30" s="1"/>
    </row>
    <row r="31" spans="1:20" ht="15">
      <c r="A31" s="57">
        <v>2000</v>
      </c>
      <c r="B31" s="58">
        <v>86.4859</v>
      </c>
      <c r="C31" s="58">
        <v>2.78462</v>
      </c>
      <c r="D31" s="58">
        <v>2.84669</v>
      </c>
      <c r="E31" s="58">
        <v>1.84494</v>
      </c>
      <c r="F31" s="58">
        <v>4.55163</v>
      </c>
      <c r="G31" s="58">
        <v>1.48618</v>
      </c>
      <c r="O31" s="1"/>
      <c r="P31" s="1"/>
      <c r="Q31" s="1"/>
      <c r="R31" s="1"/>
      <c r="S31" s="1"/>
      <c r="T31" s="1"/>
    </row>
    <row r="32" spans="1:20" ht="15">
      <c r="A32" s="57">
        <v>2001</v>
      </c>
      <c r="B32" s="58">
        <v>86.3691</v>
      </c>
      <c r="C32" s="58">
        <v>2.02567</v>
      </c>
      <c r="D32" s="58">
        <v>3.24489</v>
      </c>
      <c r="E32" s="58">
        <v>2.40102</v>
      </c>
      <c r="F32" s="58">
        <v>4.26111</v>
      </c>
      <c r="G32" s="58">
        <v>1.6982</v>
      </c>
      <c r="O32" s="1"/>
      <c r="P32" s="1"/>
      <c r="Q32" s="1"/>
      <c r="R32" s="1"/>
      <c r="S32" s="1"/>
      <c r="T32" s="1"/>
    </row>
    <row r="33" spans="1:20" ht="15">
      <c r="A33" s="57">
        <v>2002</v>
      </c>
      <c r="B33" s="58">
        <v>86.3152</v>
      </c>
      <c r="C33" s="58">
        <v>2.61241</v>
      </c>
      <c r="D33" s="58">
        <v>4.2892</v>
      </c>
      <c r="E33" s="58">
        <v>1.98036</v>
      </c>
      <c r="F33" s="58">
        <v>3.46719</v>
      </c>
      <c r="G33" s="58">
        <v>1.3356</v>
      </c>
      <c r="O33" s="1"/>
      <c r="P33" s="1"/>
      <c r="Q33" s="1"/>
      <c r="R33" s="1"/>
      <c r="S33" s="1"/>
      <c r="T33" s="1"/>
    </row>
    <row r="34" spans="1:20" ht="15">
      <c r="A34" s="57">
        <v>2003</v>
      </c>
      <c r="B34" s="58">
        <v>88.0594</v>
      </c>
      <c r="C34" s="58">
        <v>2.78474</v>
      </c>
      <c r="D34" s="58">
        <v>3.65147</v>
      </c>
      <c r="E34" s="58">
        <v>1.64145</v>
      </c>
      <c r="F34" s="58">
        <v>2.6384</v>
      </c>
      <c r="G34" s="58">
        <v>1.22459</v>
      </c>
      <c r="O34" s="1"/>
      <c r="P34" s="1"/>
      <c r="Q34" s="1"/>
      <c r="R34" s="1"/>
      <c r="S34" s="1"/>
      <c r="T34" s="1"/>
    </row>
    <row r="35" spans="1:20" ht="15">
      <c r="A35" s="57">
        <v>2004</v>
      </c>
      <c r="B35" s="58">
        <v>87.6732</v>
      </c>
      <c r="C35" s="58">
        <v>1.821</v>
      </c>
      <c r="D35" s="58">
        <v>3.57377</v>
      </c>
      <c r="E35" s="58">
        <v>2.3755</v>
      </c>
      <c r="F35" s="58">
        <v>2.76521</v>
      </c>
      <c r="G35" s="58">
        <v>1.79135</v>
      </c>
      <c r="O35" s="1"/>
      <c r="P35" s="1"/>
      <c r="Q35" s="1"/>
      <c r="R35" s="1"/>
      <c r="S35" s="1"/>
      <c r="T35" s="1"/>
    </row>
    <row r="36" spans="1:20" ht="15">
      <c r="A36" s="57">
        <v>2005</v>
      </c>
      <c r="B36" s="58">
        <v>87.277</v>
      </c>
      <c r="C36" s="58">
        <v>1.93273</v>
      </c>
      <c r="D36" s="58">
        <v>3.64683</v>
      </c>
      <c r="E36" s="58">
        <v>2.93573</v>
      </c>
      <c r="F36" s="58">
        <v>2.63064</v>
      </c>
      <c r="G36" s="58">
        <v>1.57706</v>
      </c>
      <c r="O36" s="1"/>
      <c r="P36" s="1"/>
      <c r="Q36" s="1"/>
      <c r="R36" s="1"/>
      <c r="S36" s="1"/>
      <c r="T36" s="1"/>
    </row>
    <row r="37" spans="1:20" ht="15">
      <c r="A37" s="57">
        <v>2006</v>
      </c>
      <c r="B37" s="58">
        <v>87.3313</v>
      </c>
      <c r="C37" s="58">
        <v>1.80273</v>
      </c>
      <c r="D37" s="58">
        <v>3.57806</v>
      </c>
      <c r="E37" s="58">
        <v>2.59095</v>
      </c>
      <c r="F37" s="58">
        <v>3.36121</v>
      </c>
      <c r="G37" s="58">
        <v>1.33578</v>
      </c>
      <c r="O37" s="1"/>
      <c r="P37" s="1"/>
      <c r="Q37" s="1"/>
      <c r="R37" s="1"/>
      <c r="S37" s="1"/>
      <c r="T37" s="1"/>
    </row>
    <row r="38" spans="1:20" ht="15">
      <c r="A38" s="57">
        <v>2007</v>
      </c>
      <c r="B38" s="58">
        <v>87.3808</v>
      </c>
      <c r="C38" s="58">
        <v>2.34097</v>
      </c>
      <c r="D38" s="58">
        <v>3.81226</v>
      </c>
      <c r="E38" s="58">
        <v>2.19704</v>
      </c>
      <c r="F38" s="58">
        <v>3.05123</v>
      </c>
      <c r="G38" s="58">
        <v>1.21775</v>
      </c>
      <c r="O38" s="1"/>
      <c r="P38" s="1"/>
      <c r="Q38" s="1"/>
      <c r="R38" s="1"/>
      <c r="S38" s="1"/>
      <c r="T38" s="1"/>
    </row>
    <row r="39" spans="1:20" ht="15">
      <c r="A39" s="57">
        <v>2008</v>
      </c>
      <c r="B39" s="58">
        <v>88.3476</v>
      </c>
      <c r="C39" s="58">
        <v>2.11116</v>
      </c>
      <c r="D39" s="58">
        <v>3.35624</v>
      </c>
      <c r="E39" s="58">
        <v>2.31232</v>
      </c>
      <c r="F39" s="58">
        <v>2.56648</v>
      </c>
      <c r="G39" s="58">
        <v>1.30618</v>
      </c>
      <c r="O39" s="1"/>
      <c r="P39" s="1"/>
      <c r="Q39" s="1"/>
      <c r="R39" s="1"/>
      <c r="S39" s="1"/>
      <c r="T39" s="1"/>
    </row>
    <row r="40" spans="1:20" ht="15">
      <c r="A40" s="57">
        <v>2009</v>
      </c>
      <c r="B40" s="58">
        <v>88.6344</v>
      </c>
      <c r="C40" s="58">
        <v>1.00473</v>
      </c>
      <c r="D40" s="58">
        <v>3.98965</v>
      </c>
      <c r="E40" s="58">
        <v>2.36191</v>
      </c>
      <c r="F40" s="58">
        <v>2.78822</v>
      </c>
      <c r="G40" s="58">
        <v>1.22104</v>
      </c>
      <c r="O40" s="1"/>
      <c r="P40" s="1"/>
      <c r="Q40" s="1"/>
      <c r="R40" s="1"/>
      <c r="S40" s="1"/>
      <c r="T40" s="1"/>
    </row>
    <row r="41" spans="1:20" ht="15">
      <c r="A41" s="61">
        <v>2010</v>
      </c>
      <c r="B41" s="62">
        <v>90.4174</v>
      </c>
      <c r="C41" s="62">
        <v>0.97493</v>
      </c>
      <c r="D41" s="62">
        <v>2.69159</v>
      </c>
      <c r="E41" s="62">
        <v>2.15229</v>
      </c>
      <c r="F41" s="62">
        <v>2.57928</v>
      </c>
      <c r="G41" s="62">
        <v>1.1845</v>
      </c>
      <c r="O41" s="1"/>
      <c r="P41" s="1"/>
      <c r="Q41" s="1"/>
      <c r="R41" s="1"/>
      <c r="S41" s="1"/>
      <c r="T41" s="1"/>
    </row>
    <row r="42" spans="1:8" ht="48" customHeight="1">
      <c r="A42" s="150" t="s">
        <v>173</v>
      </c>
      <c r="B42" s="150"/>
      <c r="C42" s="150"/>
      <c r="D42" s="150"/>
      <c r="E42" s="150"/>
      <c r="F42" s="150"/>
      <c r="G42" s="150"/>
      <c r="H42" s="66"/>
    </row>
    <row r="43" spans="1:7" s="67" customFormat="1" ht="36" customHeight="1">
      <c r="A43" s="145" t="s">
        <v>137</v>
      </c>
      <c r="B43" s="145"/>
      <c r="C43" s="145"/>
      <c r="D43" s="145"/>
      <c r="E43" s="145"/>
      <c r="F43" s="145"/>
      <c r="G43" s="145"/>
    </row>
    <row r="44" spans="1:7" ht="17.25">
      <c r="A44" s="153" t="s">
        <v>138</v>
      </c>
      <c r="B44" s="153"/>
      <c r="C44" s="153"/>
      <c r="D44" s="153"/>
      <c r="E44" s="153"/>
      <c r="F44" s="153"/>
      <c r="G44" s="153"/>
    </row>
    <row r="45" spans="1:7" ht="15">
      <c r="A45" s="153" t="s">
        <v>102</v>
      </c>
      <c r="B45" s="153"/>
      <c r="C45" s="153"/>
      <c r="D45" s="153"/>
      <c r="E45" s="153"/>
      <c r="F45" s="153"/>
      <c r="G45" s="153"/>
    </row>
  </sheetData>
  <mergeCells count="6">
    <mergeCell ref="A45:G45"/>
    <mergeCell ref="A3:G3"/>
    <mergeCell ref="B4:G4"/>
    <mergeCell ref="A42:G42"/>
    <mergeCell ref="A43:G43"/>
    <mergeCell ref="A44:G44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SheetLayoutView="100" workbookViewId="0" topLeftCell="A1"/>
  </sheetViews>
  <sheetFormatPr defaultColWidth="9.140625" defaultRowHeight="15"/>
  <cols>
    <col min="1" max="1" width="7.8515625" style="35" customWidth="1"/>
    <col min="2" max="2" width="16.421875" style="35" bestFit="1" customWidth="1"/>
    <col min="3" max="3" width="16.00390625" style="35" bestFit="1" customWidth="1"/>
    <col min="4" max="4" width="15.00390625" style="35" bestFit="1" customWidth="1"/>
    <col min="5" max="5" width="13.28125" style="35" bestFit="1" customWidth="1"/>
    <col min="6" max="6" width="12.8515625" style="35" bestFit="1" customWidth="1"/>
    <col min="7" max="7" width="12.00390625" style="35" bestFit="1" customWidth="1"/>
    <col min="8" max="14" width="9.140625" style="35" customWidth="1"/>
    <col min="15" max="20" width="10.00390625" style="35" bestFit="1" customWidth="1"/>
    <col min="21" max="16384" width="9.140625" style="35" customWidth="1"/>
  </cols>
  <sheetData>
    <row r="1" ht="15">
      <c r="A1" s="2" t="s">
        <v>39</v>
      </c>
    </row>
    <row r="2" ht="15">
      <c r="A2" s="2" t="s">
        <v>154</v>
      </c>
    </row>
    <row r="3" spans="1:7" ht="15">
      <c r="A3" s="145" t="s">
        <v>171</v>
      </c>
      <c r="B3" s="145"/>
      <c r="C3" s="145"/>
      <c r="D3" s="145"/>
      <c r="E3" s="145"/>
      <c r="F3" s="145"/>
      <c r="G3" s="145"/>
    </row>
    <row r="4" spans="1:7" ht="15">
      <c r="A4" s="52"/>
      <c r="B4" s="147" t="s">
        <v>2</v>
      </c>
      <c r="C4" s="147"/>
      <c r="D4" s="147"/>
      <c r="E4" s="147"/>
      <c r="F4" s="147"/>
      <c r="G4" s="152"/>
    </row>
    <row r="5" spans="1:7" s="51" customFormat="1" ht="30">
      <c r="A5" s="53" t="s">
        <v>0</v>
      </c>
      <c r="B5" s="54" t="s">
        <v>3</v>
      </c>
      <c r="C5" s="54" t="s">
        <v>4</v>
      </c>
      <c r="D5" s="54" t="s">
        <v>5</v>
      </c>
      <c r="E5" s="134" t="s">
        <v>749</v>
      </c>
      <c r="F5" s="54" t="s">
        <v>6</v>
      </c>
      <c r="G5" s="64" t="s">
        <v>7</v>
      </c>
    </row>
    <row r="6" spans="1:21" ht="15">
      <c r="A6" s="55">
        <v>1975</v>
      </c>
      <c r="B6" s="27">
        <v>0.742054</v>
      </c>
      <c r="C6" s="27">
        <v>0.0406112</v>
      </c>
      <c r="D6" s="27">
        <v>0.043675</v>
      </c>
      <c r="E6" s="27">
        <v>0.052312700000000004</v>
      </c>
      <c r="F6" s="27">
        <v>0.08076</v>
      </c>
      <c r="G6" s="27">
        <v>0.0405874</v>
      </c>
      <c r="O6" s="1"/>
      <c r="P6" s="1"/>
      <c r="Q6" s="1"/>
      <c r="R6" s="1"/>
      <c r="S6" s="1"/>
      <c r="T6" s="1"/>
      <c r="U6" s="56"/>
    </row>
    <row r="7" spans="1:20" ht="15">
      <c r="A7" s="57">
        <v>1976</v>
      </c>
      <c r="B7" s="58">
        <v>74.0881</v>
      </c>
      <c r="C7" s="58">
        <v>4.46396</v>
      </c>
      <c r="D7" s="58">
        <v>4.1744</v>
      </c>
      <c r="E7" s="58">
        <v>5.83819</v>
      </c>
      <c r="F7" s="58">
        <v>7.8263</v>
      </c>
      <c r="G7" s="58">
        <v>3.609</v>
      </c>
      <c r="O7" s="1"/>
      <c r="P7" s="1"/>
      <c r="Q7" s="1"/>
      <c r="R7" s="1"/>
      <c r="S7" s="1"/>
      <c r="T7" s="1"/>
    </row>
    <row r="8" spans="1:20" ht="15">
      <c r="A8" s="57">
        <v>1977</v>
      </c>
      <c r="B8" s="58">
        <v>74.507</v>
      </c>
      <c r="C8" s="58">
        <v>4.58676</v>
      </c>
      <c r="D8" s="58">
        <v>4.9235</v>
      </c>
      <c r="E8" s="58">
        <v>3.96461</v>
      </c>
      <c r="F8" s="58">
        <v>8.5384</v>
      </c>
      <c r="G8" s="58">
        <v>3.47977</v>
      </c>
      <c r="O8" s="1"/>
      <c r="P8" s="1"/>
      <c r="Q8" s="1"/>
      <c r="R8" s="1"/>
      <c r="S8" s="1"/>
      <c r="T8" s="1"/>
    </row>
    <row r="9" spans="1:20" ht="15">
      <c r="A9" s="57">
        <v>1978</v>
      </c>
      <c r="B9" s="58">
        <v>73.6446</v>
      </c>
      <c r="C9" s="58">
        <v>4.72931</v>
      </c>
      <c r="D9" s="58">
        <v>5.3189</v>
      </c>
      <c r="E9" s="58">
        <v>4.941</v>
      </c>
      <c r="F9" s="58">
        <v>8.5008</v>
      </c>
      <c r="G9" s="58">
        <v>2.86544</v>
      </c>
      <c r="O9" s="1"/>
      <c r="P9" s="1"/>
      <c r="Q9" s="1"/>
      <c r="R9" s="1"/>
      <c r="S9" s="1"/>
      <c r="T9" s="1"/>
    </row>
    <row r="10" spans="1:20" ht="15">
      <c r="A10" s="57">
        <v>1979</v>
      </c>
      <c r="B10" s="58">
        <v>72.401</v>
      </c>
      <c r="C10" s="58">
        <v>3.60615</v>
      </c>
      <c r="D10" s="58">
        <v>5.7363</v>
      </c>
      <c r="E10" s="58">
        <v>5.41873</v>
      </c>
      <c r="F10" s="58">
        <v>10.638</v>
      </c>
      <c r="G10" s="58">
        <v>2.19983</v>
      </c>
      <c r="O10" s="1"/>
      <c r="P10" s="1"/>
      <c r="Q10" s="1"/>
      <c r="R10" s="1"/>
      <c r="S10" s="1"/>
      <c r="T10" s="1"/>
    </row>
    <row r="11" spans="1:20" ht="15">
      <c r="A11" s="57">
        <v>1980</v>
      </c>
      <c r="B11" s="58">
        <v>73.3912</v>
      </c>
      <c r="C11" s="58">
        <v>3.13067</v>
      </c>
      <c r="D11" s="58">
        <v>5.9042</v>
      </c>
      <c r="E11" s="58">
        <v>5.20804</v>
      </c>
      <c r="F11" s="58">
        <v>9.9948</v>
      </c>
      <c r="G11" s="58">
        <v>2.3711</v>
      </c>
      <c r="O11" s="1"/>
      <c r="P11" s="1"/>
      <c r="Q11" s="1"/>
      <c r="R11" s="1"/>
      <c r="S11" s="1"/>
      <c r="T11" s="1"/>
    </row>
    <row r="12" spans="1:20" ht="15">
      <c r="A12" s="57">
        <v>1981</v>
      </c>
      <c r="B12" s="58">
        <v>73.0984</v>
      </c>
      <c r="C12" s="58">
        <v>2.9503</v>
      </c>
      <c r="D12" s="58">
        <v>6.0557</v>
      </c>
      <c r="E12" s="58">
        <v>6.13101</v>
      </c>
      <c r="F12" s="58">
        <v>9.6944</v>
      </c>
      <c r="G12" s="58">
        <v>2.07017</v>
      </c>
      <c r="O12" s="1"/>
      <c r="P12" s="1"/>
      <c r="Q12" s="1"/>
      <c r="R12" s="1"/>
      <c r="S12" s="1"/>
      <c r="T12" s="1"/>
    </row>
    <row r="13" spans="1:20" ht="15">
      <c r="A13" s="57">
        <v>1982</v>
      </c>
      <c r="B13" s="58">
        <v>73.3021</v>
      </c>
      <c r="C13" s="58">
        <v>1.84383</v>
      </c>
      <c r="D13" s="58">
        <v>6.2224</v>
      </c>
      <c r="E13" s="58">
        <v>6.0631</v>
      </c>
      <c r="F13" s="58">
        <v>10.7665</v>
      </c>
      <c r="G13" s="58">
        <v>1.80198</v>
      </c>
      <c r="O13" s="1"/>
      <c r="P13" s="1"/>
      <c r="Q13" s="1"/>
      <c r="R13" s="1"/>
      <c r="S13" s="1"/>
      <c r="T13" s="1"/>
    </row>
    <row r="14" spans="1:20" ht="15">
      <c r="A14" s="57">
        <v>1983</v>
      </c>
      <c r="B14" s="58">
        <v>72.4628</v>
      </c>
      <c r="C14" s="58">
        <v>1.90212</v>
      </c>
      <c r="D14" s="58">
        <v>6.9202</v>
      </c>
      <c r="E14" s="58">
        <v>6.03784</v>
      </c>
      <c r="F14" s="58">
        <v>10.8213</v>
      </c>
      <c r="G14" s="58">
        <v>1.85577</v>
      </c>
      <c r="O14" s="1"/>
      <c r="P14" s="1"/>
      <c r="Q14" s="1"/>
      <c r="R14" s="1"/>
      <c r="S14" s="1"/>
      <c r="T14" s="1"/>
    </row>
    <row r="15" spans="1:20" ht="15">
      <c r="A15" s="57">
        <v>1984</v>
      </c>
      <c r="B15" s="58">
        <v>68.5878</v>
      </c>
      <c r="C15" s="58">
        <v>1.59879</v>
      </c>
      <c r="D15" s="58">
        <v>8.0173</v>
      </c>
      <c r="E15" s="58">
        <v>7.11934</v>
      </c>
      <c r="F15" s="58">
        <v>12.771</v>
      </c>
      <c r="G15" s="58">
        <v>1.90576</v>
      </c>
      <c r="O15" s="1"/>
      <c r="P15" s="1"/>
      <c r="Q15" s="1"/>
      <c r="R15" s="1"/>
      <c r="S15" s="1"/>
      <c r="T15" s="1"/>
    </row>
    <row r="16" spans="1:20" ht="15">
      <c r="A16" s="57">
        <v>1985</v>
      </c>
      <c r="B16" s="58">
        <v>69.1532</v>
      </c>
      <c r="C16" s="58">
        <v>1.57308</v>
      </c>
      <c r="D16" s="58">
        <v>7.8369</v>
      </c>
      <c r="E16" s="58">
        <v>6.83657</v>
      </c>
      <c r="F16" s="58">
        <v>12.6248</v>
      </c>
      <c r="G16" s="58">
        <v>1.97544</v>
      </c>
      <c r="O16" s="1"/>
      <c r="P16" s="1"/>
      <c r="Q16" s="1"/>
      <c r="R16" s="1"/>
      <c r="S16" s="1"/>
      <c r="T16" s="1"/>
    </row>
    <row r="17" spans="1:20" ht="15">
      <c r="A17" s="57">
        <v>1986</v>
      </c>
      <c r="B17" s="58">
        <v>69.6014</v>
      </c>
      <c r="C17" s="58">
        <v>1.35711</v>
      </c>
      <c r="D17" s="58">
        <v>7.1984</v>
      </c>
      <c r="E17" s="58">
        <v>7.27758</v>
      </c>
      <c r="F17" s="58">
        <v>12.8442</v>
      </c>
      <c r="G17" s="58">
        <v>1.72131</v>
      </c>
      <c r="O17" s="1"/>
      <c r="P17" s="1"/>
      <c r="Q17" s="1"/>
      <c r="R17" s="1"/>
      <c r="S17" s="1"/>
      <c r="T17" s="1"/>
    </row>
    <row r="18" spans="1:20" ht="15">
      <c r="A18" s="57">
        <v>1987</v>
      </c>
      <c r="B18" s="58">
        <v>66.9366</v>
      </c>
      <c r="C18" s="58">
        <v>1.15272</v>
      </c>
      <c r="D18" s="58">
        <v>8.3041</v>
      </c>
      <c r="E18" s="58">
        <v>6.97668</v>
      </c>
      <c r="F18" s="58">
        <v>14.4987</v>
      </c>
      <c r="G18" s="58">
        <v>2.13116</v>
      </c>
      <c r="O18" s="1"/>
      <c r="P18" s="1"/>
      <c r="Q18" s="1"/>
      <c r="R18" s="1"/>
      <c r="S18" s="1"/>
      <c r="T18" s="1"/>
    </row>
    <row r="19" spans="1:20" ht="15">
      <c r="A19" s="57">
        <v>1988</v>
      </c>
      <c r="B19" s="58">
        <v>68.792</v>
      </c>
      <c r="C19" s="58">
        <v>1.41363</v>
      </c>
      <c r="D19" s="58">
        <v>9.2601</v>
      </c>
      <c r="E19" s="58">
        <v>6.18332</v>
      </c>
      <c r="F19" s="58">
        <v>12.2674</v>
      </c>
      <c r="G19" s="58">
        <v>2.08355</v>
      </c>
      <c r="O19" s="1"/>
      <c r="P19" s="1"/>
      <c r="Q19" s="1"/>
      <c r="R19" s="1"/>
      <c r="S19" s="1"/>
      <c r="T19" s="1"/>
    </row>
    <row r="20" spans="1:20" ht="15">
      <c r="A20" s="57">
        <v>1989</v>
      </c>
      <c r="B20" s="58">
        <v>67.5518</v>
      </c>
      <c r="C20" s="58">
        <v>1.66643</v>
      </c>
      <c r="D20" s="58">
        <v>8.4548</v>
      </c>
      <c r="E20" s="58">
        <v>6.93415</v>
      </c>
      <c r="F20" s="58">
        <v>12.9142</v>
      </c>
      <c r="G20" s="58">
        <v>2.47866</v>
      </c>
      <c r="O20" s="1"/>
      <c r="P20" s="1"/>
      <c r="Q20" s="1"/>
      <c r="R20" s="1"/>
      <c r="S20" s="1"/>
      <c r="T20" s="1"/>
    </row>
    <row r="21" spans="1:20" ht="15">
      <c r="A21" s="57">
        <v>1990</v>
      </c>
      <c r="B21" s="58">
        <v>68.2514</v>
      </c>
      <c r="C21" s="58">
        <v>0.95652</v>
      </c>
      <c r="D21" s="58">
        <v>9.9869</v>
      </c>
      <c r="E21" s="58">
        <v>6.63523</v>
      </c>
      <c r="F21" s="58">
        <v>11.5127</v>
      </c>
      <c r="G21" s="58">
        <v>2.65731</v>
      </c>
      <c r="O21" s="1"/>
      <c r="P21" s="1"/>
      <c r="Q21" s="1"/>
      <c r="R21" s="1"/>
      <c r="S21" s="1"/>
      <c r="T21" s="1"/>
    </row>
    <row r="22" spans="1:20" ht="15">
      <c r="A22" s="57">
        <v>1991</v>
      </c>
      <c r="B22" s="58">
        <v>66.5878</v>
      </c>
      <c r="C22" s="58">
        <v>1.06179</v>
      </c>
      <c r="D22" s="58">
        <v>9.6026</v>
      </c>
      <c r="E22" s="58">
        <v>7.80881</v>
      </c>
      <c r="F22" s="58">
        <v>12.2308</v>
      </c>
      <c r="G22" s="58">
        <v>2.70818</v>
      </c>
      <c r="O22" s="1"/>
      <c r="P22" s="1"/>
      <c r="Q22" s="1"/>
      <c r="R22" s="1"/>
      <c r="S22" s="1"/>
      <c r="T22" s="1"/>
    </row>
    <row r="23" spans="1:20" ht="15">
      <c r="A23" s="57">
        <v>1992</v>
      </c>
      <c r="B23" s="58">
        <v>69.7033</v>
      </c>
      <c r="C23" s="58">
        <v>0.72397</v>
      </c>
      <c r="D23" s="58">
        <v>10.2563</v>
      </c>
      <c r="E23" s="58">
        <v>6.55931</v>
      </c>
      <c r="F23" s="58">
        <v>10.3268</v>
      </c>
      <c r="G23" s="58">
        <v>2.4303</v>
      </c>
      <c r="O23" s="1"/>
      <c r="P23" s="1"/>
      <c r="Q23" s="1"/>
      <c r="R23" s="1"/>
      <c r="S23" s="1"/>
      <c r="T23" s="1"/>
    </row>
    <row r="24" spans="1:20" ht="15">
      <c r="A24" s="57">
        <v>1993</v>
      </c>
      <c r="B24" s="58">
        <v>71.5484</v>
      </c>
      <c r="C24" s="58">
        <v>0.85587</v>
      </c>
      <c r="D24" s="58">
        <v>9.8634</v>
      </c>
      <c r="E24" s="58">
        <v>5.68757</v>
      </c>
      <c r="F24" s="58">
        <v>9.6528</v>
      </c>
      <c r="G24" s="58">
        <v>2.392</v>
      </c>
      <c r="O24" s="1"/>
      <c r="P24" s="1"/>
      <c r="Q24" s="1"/>
      <c r="R24" s="1"/>
      <c r="S24" s="1"/>
      <c r="T24" s="1"/>
    </row>
    <row r="25" spans="1:20" ht="15">
      <c r="A25" s="57">
        <v>1994</v>
      </c>
      <c r="B25" s="58">
        <v>74.27</v>
      </c>
      <c r="C25" s="58">
        <v>0.72328</v>
      </c>
      <c r="D25" s="58">
        <v>8.5529</v>
      </c>
      <c r="E25" s="58">
        <v>6.16262</v>
      </c>
      <c r="F25" s="58">
        <v>8.4777</v>
      </c>
      <c r="G25" s="58">
        <v>1.81351</v>
      </c>
      <c r="O25" s="1"/>
      <c r="P25" s="1"/>
      <c r="Q25" s="1"/>
      <c r="R25" s="1"/>
      <c r="S25" s="1"/>
      <c r="T25" s="1"/>
    </row>
    <row r="26" spans="1:20" ht="15">
      <c r="A26" s="57">
        <v>1995</v>
      </c>
      <c r="B26" s="58">
        <v>73.5154</v>
      </c>
      <c r="C26" s="58">
        <v>0.59686</v>
      </c>
      <c r="D26" s="58">
        <v>8.8008</v>
      </c>
      <c r="E26" s="58">
        <v>5.55556</v>
      </c>
      <c r="F26" s="58">
        <v>9.3838</v>
      </c>
      <c r="G26" s="58">
        <v>2.14765</v>
      </c>
      <c r="O26" s="1"/>
      <c r="P26" s="1"/>
      <c r="Q26" s="1"/>
      <c r="R26" s="1"/>
      <c r="S26" s="1"/>
      <c r="T26" s="1"/>
    </row>
    <row r="27" spans="1:20" ht="15">
      <c r="A27" s="57">
        <v>1996</v>
      </c>
      <c r="B27" s="58">
        <v>74.1752</v>
      </c>
      <c r="C27" s="58">
        <v>0.68612</v>
      </c>
      <c r="D27" s="58">
        <v>9.4277</v>
      </c>
      <c r="E27" s="58">
        <v>4.62088</v>
      </c>
      <c r="F27" s="58">
        <v>9.1886</v>
      </c>
      <c r="G27" s="58">
        <v>1.9016</v>
      </c>
      <c r="O27" s="1"/>
      <c r="P27" s="1"/>
      <c r="Q27" s="1"/>
      <c r="R27" s="1"/>
      <c r="S27" s="1"/>
      <c r="T27" s="1"/>
    </row>
    <row r="28" spans="1:20" ht="15">
      <c r="A28" s="57">
        <v>1997</v>
      </c>
      <c r="B28" s="58">
        <v>74.0861</v>
      </c>
      <c r="C28" s="58">
        <v>0.74405</v>
      </c>
      <c r="D28" s="58">
        <v>8.2743</v>
      </c>
      <c r="E28" s="58">
        <v>6.24926</v>
      </c>
      <c r="F28" s="58">
        <v>8.6589</v>
      </c>
      <c r="G28" s="58">
        <v>1.98735</v>
      </c>
      <c r="O28" s="1"/>
      <c r="P28" s="1"/>
      <c r="Q28" s="1"/>
      <c r="R28" s="1"/>
      <c r="S28" s="1"/>
      <c r="T28" s="1"/>
    </row>
    <row r="29" spans="1:20" ht="15">
      <c r="A29" s="57">
        <v>1998</v>
      </c>
      <c r="B29" s="58">
        <v>72.8131</v>
      </c>
      <c r="C29" s="58">
        <v>0.54578</v>
      </c>
      <c r="D29" s="58">
        <v>9.5445</v>
      </c>
      <c r="E29" s="58">
        <v>5.85526</v>
      </c>
      <c r="F29" s="58">
        <v>9.0683</v>
      </c>
      <c r="G29" s="58">
        <v>2.17309</v>
      </c>
      <c r="O29" s="1"/>
      <c r="P29" s="1"/>
      <c r="Q29" s="1"/>
      <c r="R29" s="1"/>
      <c r="S29" s="1"/>
      <c r="T29" s="1"/>
    </row>
    <row r="30" spans="1:20" ht="15">
      <c r="A30" s="57">
        <v>1999</v>
      </c>
      <c r="B30" s="58">
        <v>73.8193</v>
      </c>
      <c r="C30" s="58">
        <v>0.37952</v>
      </c>
      <c r="D30" s="58">
        <v>10.4394</v>
      </c>
      <c r="E30" s="58">
        <v>5.64151</v>
      </c>
      <c r="F30" s="58">
        <v>7.9371</v>
      </c>
      <c r="G30" s="58">
        <v>1.7832</v>
      </c>
      <c r="O30" s="1"/>
      <c r="P30" s="1"/>
      <c r="Q30" s="1"/>
      <c r="R30" s="1"/>
      <c r="S30" s="1"/>
      <c r="T30" s="1"/>
    </row>
    <row r="31" spans="1:20" ht="15">
      <c r="A31" s="57">
        <v>2000</v>
      </c>
      <c r="B31" s="58">
        <v>74.9941</v>
      </c>
      <c r="C31" s="58">
        <v>0.84948</v>
      </c>
      <c r="D31" s="58">
        <v>9.2909</v>
      </c>
      <c r="E31" s="58">
        <v>5.77134</v>
      </c>
      <c r="F31" s="58">
        <v>7.2478</v>
      </c>
      <c r="G31" s="58">
        <v>1.84641</v>
      </c>
      <c r="O31" s="1"/>
      <c r="P31" s="1"/>
      <c r="Q31" s="1"/>
      <c r="R31" s="1"/>
      <c r="S31" s="1"/>
      <c r="T31" s="1"/>
    </row>
    <row r="32" spans="1:20" ht="15">
      <c r="A32" s="57">
        <v>2001</v>
      </c>
      <c r="B32" s="58">
        <v>76.0913</v>
      </c>
      <c r="C32" s="58">
        <v>0.85011</v>
      </c>
      <c r="D32" s="58">
        <v>8.1499</v>
      </c>
      <c r="E32" s="58">
        <v>5.4326</v>
      </c>
      <c r="F32" s="58">
        <v>7.6392</v>
      </c>
      <c r="G32" s="58">
        <v>1.8369</v>
      </c>
      <c r="O32" s="1"/>
      <c r="P32" s="1"/>
      <c r="Q32" s="1"/>
      <c r="R32" s="1"/>
      <c r="S32" s="1"/>
      <c r="T32" s="1"/>
    </row>
    <row r="33" spans="1:20" ht="15">
      <c r="A33" s="57">
        <v>2002</v>
      </c>
      <c r="B33" s="58">
        <v>77.3564</v>
      </c>
      <c r="C33" s="58">
        <v>0.52899</v>
      </c>
      <c r="D33" s="58">
        <v>8.8954</v>
      </c>
      <c r="E33" s="58">
        <v>5.89198</v>
      </c>
      <c r="F33" s="58">
        <v>5.4842</v>
      </c>
      <c r="G33" s="58">
        <v>1.84301</v>
      </c>
      <c r="O33" s="1"/>
      <c r="P33" s="1"/>
      <c r="Q33" s="1"/>
      <c r="R33" s="1"/>
      <c r="S33" s="1"/>
      <c r="T33" s="1"/>
    </row>
    <row r="34" spans="1:20" ht="15">
      <c r="A34" s="57">
        <v>2003</v>
      </c>
      <c r="B34" s="58">
        <v>78.7041</v>
      </c>
      <c r="C34" s="58">
        <v>0.3998</v>
      </c>
      <c r="D34" s="58">
        <v>8.6732</v>
      </c>
      <c r="E34" s="58">
        <v>4.97578</v>
      </c>
      <c r="F34" s="58">
        <v>5.8968</v>
      </c>
      <c r="G34" s="58">
        <v>1.35033</v>
      </c>
      <c r="O34" s="1"/>
      <c r="P34" s="1"/>
      <c r="Q34" s="1"/>
      <c r="R34" s="1"/>
      <c r="S34" s="1"/>
      <c r="T34" s="1"/>
    </row>
    <row r="35" spans="1:20" ht="15">
      <c r="A35" s="57">
        <v>2004</v>
      </c>
      <c r="B35" s="58">
        <v>78.749</v>
      </c>
      <c r="C35" s="58">
        <v>0.586</v>
      </c>
      <c r="D35" s="58">
        <v>8.7427</v>
      </c>
      <c r="E35" s="58">
        <v>4.7567</v>
      </c>
      <c r="F35" s="58">
        <v>5.6388</v>
      </c>
      <c r="G35" s="58">
        <v>1.52687</v>
      </c>
      <c r="O35" s="1"/>
      <c r="P35" s="1"/>
      <c r="Q35" s="1"/>
      <c r="R35" s="1"/>
      <c r="S35" s="1"/>
      <c r="T35" s="1"/>
    </row>
    <row r="36" spans="1:20" ht="15">
      <c r="A36" s="57">
        <v>2005</v>
      </c>
      <c r="B36" s="58">
        <v>77.491</v>
      </c>
      <c r="C36" s="58">
        <v>0.77447</v>
      </c>
      <c r="D36" s="58">
        <v>8.9777</v>
      </c>
      <c r="E36" s="58">
        <v>5.10214</v>
      </c>
      <c r="F36" s="58">
        <v>6.1981</v>
      </c>
      <c r="G36" s="58">
        <v>1.45659</v>
      </c>
      <c r="O36" s="1"/>
      <c r="P36" s="1"/>
      <c r="Q36" s="1"/>
      <c r="R36" s="1"/>
      <c r="S36" s="1"/>
      <c r="T36" s="1"/>
    </row>
    <row r="37" spans="1:20" ht="15">
      <c r="A37" s="57">
        <v>2006</v>
      </c>
      <c r="B37" s="58">
        <v>75.6839</v>
      </c>
      <c r="C37" s="58">
        <v>0.46695</v>
      </c>
      <c r="D37" s="58">
        <v>9.7378</v>
      </c>
      <c r="E37" s="58">
        <v>5.28898</v>
      </c>
      <c r="F37" s="58">
        <v>7.1388</v>
      </c>
      <c r="G37" s="58">
        <v>1.68357</v>
      </c>
      <c r="O37" s="1"/>
      <c r="P37" s="1"/>
      <c r="Q37" s="1"/>
      <c r="R37" s="1"/>
      <c r="S37" s="1"/>
      <c r="T37" s="1"/>
    </row>
    <row r="38" spans="1:20" ht="15">
      <c r="A38" s="57">
        <v>2007</v>
      </c>
      <c r="B38" s="58">
        <v>78.8263</v>
      </c>
      <c r="C38" s="58">
        <v>0.51739</v>
      </c>
      <c r="D38" s="58">
        <v>8.3701</v>
      </c>
      <c r="E38" s="58">
        <v>4.74225</v>
      </c>
      <c r="F38" s="58">
        <v>5.7754</v>
      </c>
      <c r="G38" s="58">
        <v>1.76864</v>
      </c>
      <c r="O38" s="1"/>
      <c r="P38" s="1"/>
      <c r="Q38" s="1"/>
      <c r="R38" s="1"/>
      <c r="S38" s="1"/>
      <c r="T38" s="1"/>
    </row>
    <row r="39" spans="1:20" ht="15">
      <c r="A39" s="57">
        <v>2008</v>
      </c>
      <c r="B39" s="58">
        <v>77.8527</v>
      </c>
      <c r="C39" s="58">
        <v>0.47175</v>
      </c>
      <c r="D39" s="58">
        <v>8.9074</v>
      </c>
      <c r="E39" s="58">
        <v>5.8787</v>
      </c>
      <c r="F39" s="58">
        <v>4.7648</v>
      </c>
      <c r="G39" s="58">
        <v>2.12458</v>
      </c>
      <c r="O39" s="1"/>
      <c r="P39" s="1"/>
      <c r="Q39" s="1"/>
      <c r="R39" s="1"/>
      <c r="S39" s="1"/>
      <c r="T39" s="1"/>
    </row>
    <row r="40" spans="1:20" ht="15">
      <c r="A40" s="57">
        <v>2009</v>
      </c>
      <c r="B40" s="58">
        <v>76.8594</v>
      </c>
      <c r="C40" s="58">
        <v>0.49267</v>
      </c>
      <c r="D40" s="58">
        <v>9.8173</v>
      </c>
      <c r="E40" s="58">
        <v>5.2481</v>
      </c>
      <c r="F40" s="58">
        <v>5.3726</v>
      </c>
      <c r="G40" s="58">
        <v>2.2099</v>
      </c>
      <c r="O40" s="1"/>
      <c r="P40" s="1"/>
      <c r="Q40" s="1"/>
      <c r="R40" s="1"/>
      <c r="S40" s="1"/>
      <c r="T40" s="1"/>
    </row>
    <row r="41" spans="1:20" ht="15">
      <c r="A41" s="61">
        <v>2010</v>
      </c>
      <c r="B41" s="62">
        <v>80.1982</v>
      </c>
      <c r="C41" s="62">
        <v>0.52441</v>
      </c>
      <c r="D41" s="62">
        <v>7.5762</v>
      </c>
      <c r="E41" s="62">
        <v>5.56209</v>
      </c>
      <c r="F41" s="62">
        <v>4.2635</v>
      </c>
      <c r="G41" s="62">
        <v>1.87561</v>
      </c>
      <c r="O41" s="1"/>
      <c r="P41" s="1"/>
      <c r="Q41" s="1"/>
      <c r="R41" s="1"/>
      <c r="S41" s="1"/>
      <c r="T41" s="1"/>
    </row>
    <row r="42" spans="1:8" ht="48" customHeight="1">
      <c r="A42" s="150" t="s">
        <v>173</v>
      </c>
      <c r="B42" s="150"/>
      <c r="C42" s="150"/>
      <c r="D42" s="150"/>
      <c r="E42" s="150"/>
      <c r="F42" s="150"/>
      <c r="G42" s="150"/>
      <c r="H42" s="66"/>
    </row>
    <row r="43" spans="1:7" s="67" customFormat="1" ht="36" customHeight="1">
      <c r="A43" s="145" t="s">
        <v>137</v>
      </c>
      <c r="B43" s="145"/>
      <c r="C43" s="145"/>
      <c r="D43" s="145"/>
      <c r="E43" s="145"/>
      <c r="F43" s="145"/>
      <c r="G43" s="145"/>
    </row>
    <row r="44" spans="1:7" ht="17.25">
      <c r="A44" s="153" t="s">
        <v>138</v>
      </c>
      <c r="B44" s="153"/>
      <c r="C44" s="153"/>
      <c r="D44" s="153"/>
      <c r="E44" s="153"/>
      <c r="F44" s="153"/>
      <c r="G44" s="153"/>
    </row>
    <row r="45" spans="1:7" ht="15">
      <c r="A45" s="153" t="s">
        <v>102</v>
      </c>
      <c r="B45" s="153"/>
      <c r="C45" s="153"/>
      <c r="D45" s="153"/>
      <c r="E45" s="153"/>
      <c r="F45" s="153"/>
      <c r="G45" s="153"/>
    </row>
  </sheetData>
  <mergeCells count="6">
    <mergeCell ref="A45:G45"/>
    <mergeCell ref="A3:G3"/>
    <mergeCell ref="B4:G4"/>
    <mergeCell ref="A42:G42"/>
    <mergeCell ref="A43:G43"/>
    <mergeCell ref="A44:G44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SheetLayoutView="100" workbookViewId="0" topLeftCell="A1"/>
  </sheetViews>
  <sheetFormatPr defaultColWidth="9.140625" defaultRowHeight="15"/>
  <cols>
    <col min="1" max="1" width="7.8515625" style="35" customWidth="1"/>
    <col min="2" max="2" width="16.421875" style="35" bestFit="1" customWidth="1"/>
    <col min="3" max="3" width="16.00390625" style="35" bestFit="1" customWidth="1"/>
    <col min="4" max="4" width="15.00390625" style="35" bestFit="1" customWidth="1"/>
    <col min="5" max="5" width="13.28125" style="35" bestFit="1" customWidth="1"/>
    <col min="6" max="6" width="12.8515625" style="35" bestFit="1" customWidth="1"/>
    <col min="7" max="7" width="12.00390625" style="35" bestFit="1" customWidth="1"/>
    <col min="8" max="14" width="9.140625" style="35" customWidth="1"/>
    <col min="15" max="20" width="10.00390625" style="35" bestFit="1" customWidth="1"/>
    <col min="21" max="16384" width="9.140625" style="35" customWidth="1"/>
  </cols>
  <sheetData>
    <row r="1" ht="15">
      <c r="A1" s="2" t="s">
        <v>40</v>
      </c>
    </row>
    <row r="2" ht="15">
      <c r="A2" s="2" t="s">
        <v>155</v>
      </c>
    </row>
    <row r="3" spans="1:7" ht="15">
      <c r="A3" s="145" t="s">
        <v>171</v>
      </c>
      <c r="B3" s="145"/>
      <c r="C3" s="145"/>
      <c r="D3" s="145"/>
      <c r="E3" s="145"/>
      <c r="F3" s="145"/>
      <c r="G3" s="145"/>
    </row>
    <row r="4" spans="1:7" ht="15">
      <c r="A4" s="52"/>
      <c r="B4" s="147" t="s">
        <v>2</v>
      </c>
      <c r="C4" s="147"/>
      <c r="D4" s="147"/>
      <c r="E4" s="147"/>
      <c r="F4" s="147"/>
      <c r="G4" s="152"/>
    </row>
    <row r="5" spans="1:7" s="51" customFormat="1" ht="30">
      <c r="A5" s="53" t="s">
        <v>0</v>
      </c>
      <c r="B5" s="54" t="s">
        <v>3</v>
      </c>
      <c r="C5" s="54" t="s">
        <v>4</v>
      </c>
      <c r="D5" s="54" t="s">
        <v>5</v>
      </c>
      <c r="E5" s="134" t="s">
        <v>749</v>
      </c>
      <c r="F5" s="54" t="s">
        <v>6</v>
      </c>
      <c r="G5" s="64" t="s">
        <v>7</v>
      </c>
    </row>
    <row r="6" spans="1:21" ht="15">
      <c r="A6" s="55">
        <v>1975</v>
      </c>
      <c r="B6" s="27">
        <v>0.568149</v>
      </c>
      <c r="C6" s="27">
        <v>0.0127653</v>
      </c>
      <c r="D6" s="27">
        <v>0.10883</v>
      </c>
      <c r="E6" s="27">
        <v>0.111619</v>
      </c>
      <c r="F6" s="27">
        <v>0.158398</v>
      </c>
      <c r="G6" s="27">
        <v>0.040240200000000004</v>
      </c>
      <c r="O6" s="1"/>
      <c r="P6" s="1"/>
      <c r="Q6" s="1"/>
      <c r="R6" s="1"/>
      <c r="S6" s="1"/>
      <c r="T6" s="1"/>
      <c r="U6" s="56"/>
    </row>
    <row r="7" spans="1:20" ht="15">
      <c r="A7" s="57">
        <v>1976</v>
      </c>
      <c r="B7" s="58">
        <v>55.7129</v>
      </c>
      <c r="C7" s="58">
        <v>1.11972</v>
      </c>
      <c r="D7" s="58">
        <v>10.8739</v>
      </c>
      <c r="E7" s="58">
        <v>10.8203</v>
      </c>
      <c r="F7" s="58">
        <v>16.7334</v>
      </c>
      <c r="G7" s="58">
        <v>4.73976</v>
      </c>
      <c r="O7" s="1"/>
      <c r="P7" s="1"/>
      <c r="Q7" s="1"/>
      <c r="R7" s="1"/>
      <c r="S7" s="1"/>
      <c r="T7" s="1"/>
    </row>
    <row r="8" spans="1:20" ht="15">
      <c r="A8" s="57">
        <v>1977</v>
      </c>
      <c r="B8" s="58">
        <v>56.6603</v>
      </c>
      <c r="C8" s="58">
        <v>1.0358</v>
      </c>
      <c r="D8" s="58">
        <v>10.9648</v>
      </c>
      <c r="E8" s="58">
        <v>10.164</v>
      </c>
      <c r="F8" s="58">
        <v>17.0203</v>
      </c>
      <c r="G8" s="58">
        <v>4.15479</v>
      </c>
      <c r="O8" s="1"/>
      <c r="P8" s="1"/>
      <c r="Q8" s="1"/>
      <c r="R8" s="1"/>
      <c r="S8" s="1"/>
      <c r="T8" s="1"/>
    </row>
    <row r="9" spans="1:20" ht="15">
      <c r="A9" s="57">
        <v>1978</v>
      </c>
      <c r="B9" s="58">
        <v>55.7377</v>
      </c>
      <c r="C9" s="58">
        <v>0.68562</v>
      </c>
      <c r="D9" s="58">
        <v>11.5845</v>
      </c>
      <c r="E9" s="58">
        <v>10.3152</v>
      </c>
      <c r="F9" s="58">
        <v>16.6672</v>
      </c>
      <c r="G9" s="58">
        <v>5.00987</v>
      </c>
      <c r="O9" s="1"/>
      <c r="P9" s="1"/>
      <c r="Q9" s="1"/>
      <c r="R9" s="1"/>
      <c r="S9" s="1"/>
      <c r="T9" s="1"/>
    </row>
    <row r="10" spans="1:20" ht="15">
      <c r="A10" s="57">
        <v>1979</v>
      </c>
      <c r="B10" s="58">
        <v>54.8055</v>
      </c>
      <c r="C10" s="58">
        <v>0.74496</v>
      </c>
      <c r="D10" s="58">
        <v>11.2035</v>
      </c>
      <c r="E10" s="58">
        <v>10.2098</v>
      </c>
      <c r="F10" s="58">
        <v>19.4345</v>
      </c>
      <c r="G10" s="58">
        <v>3.60188</v>
      </c>
      <c r="O10" s="1"/>
      <c r="P10" s="1"/>
      <c r="Q10" s="1"/>
      <c r="R10" s="1"/>
      <c r="S10" s="1"/>
      <c r="T10" s="1"/>
    </row>
    <row r="11" spans="1:20" ht="15">
      <c r="A11" s="57">
        <v>1980</v>
      </c>
      <c r="B11" s="58">
        <v>54.6664</v>
      </c>
      <c r="C11" s="58">
        <v>0.45406</v>
      </c>
      <c r="D11" s="58">
        <v>11.9748</v>
      </c>
      <c r="E11" s="58">
        <v>11.0414</v>
      </c>
      <c r="F11" s="58">
        <v>19.4003</v>
      </c>
      <c r="G11" s="58">
        <v>2.46294</v>
      </c>
      <c r="O11" s="1"/>
      <c r="P11" s="1"/>
      <c r="Q11" s="1"/>
      <c r="R11" s="1"/>
      <c r="S11" s="1"/>
      <c r="T11" s="1"/>
    </row>
    <row r="12" spans="1:20" ht="15">
      <c r="A12" s="57">
        <v>1981</v>
      </c>
      <c r="B12" s="58">
        <v>54.7676</v>
      </c>
      <c r="C12" s="58">
        <v>0.20989</v>
      </c>
      <c r="D12" s="58">
        <v>11.0698</v>
      </c>
      <c r="E12" s="58">
        <v>10.5622</v>
      </c>
      <c r="F12" s="58">
        <v>20.6719</v>
      </c>
      <c r="G12" s="58">
        <v>2.71866</v>
      </c>
      <c r="O12" s="1"/>
      <c r="P12" s="1"/>
      <c r="Q12" s="1"/>
      <c r="R12" s="1"/>
      <c r="S12" s="1"/>
      <c r="T12" s="1"/>
    </row>
    <row r="13" spans="1:20" ht="15">
      <c r="A13" s="57">
        <v>1982</v>
      </c>
      <c r="B13" s="58">
        <v>54.5757</v>
      </c>
      <c r="C13" s="58">
        <v>0.29719</v>
      </c>
      <c r="D13" s="58">
        <v>9.5119</v>
      </c>
      <c r="E13" s="58">
        <v>10.3503</v>
      </c>
      <c r="F13" s="58">
        <v>22.7543</v>
      </c>
      <c r="G13" s="58">
        <v>2.51067</v>
      </c>
      <c r="O13" s="1"/>
      <c r="P13" s="1"/>
      <c r="Q13" s="1"/>
      <c r="R13" s="1"/>
      <c r="S13" s="1"/>
      <c r="T13" s="1"/>
    </row>
    <row r="14" spans="1:20" ht="15">
      <c r="A14" s="57">
        <v>1983</v>
      </c>
      <c r="B14" s="58">
        <v>53.2202</v>
      </c>
      <c r="C14" s="58">
        <v>0.26318</v>
      </c>
      <c r="D14" s="58">
        <v>11.2623</v>
      </c>
      <c r="E14" s="58">
        <v>10.3215</v>
      </c>
      <c r="F14" s="58">
        <v>22.5597</v>
      </c>
      <c r="G14" s="58">
        <v>2.37301</v>
      </c>
      <c r="O14" s="1"/>
      <c r="P14" s="1"/>
      <c r="Q14" s="1"/>
      <c r="R14" s="1"/>
      <c r="S14" s="1"/>
      <c r="T14" s="1"/>
    </row>
    <row r="15" spans="1:20" ht="15">
      <c r="A15" s="57">
        <v>1984</v>
      </c>
      <c r="B15" s="58">
        <v>50.3612</v>
      </c>
      <c r="C15" s="58">
        <v>0.13124</v>
      </c>
      <c r="D15" s="58">
        <v>10.4868</v>
      </c>
      <c r="E15" s="58">
        <v>10.8131</v>
      </c>
      <c r="F15" s="58">
        <v>25.8645</v>
      </c>
      <c r="G15" s="58">
        <v>2.34329</v>
      </c>
      <c r="O15" s="1"/>
      <c r="P15" s="1"/>
      <c r="Q15" s="1"/>
      <c r="R15" s="1"/>
      <c r="S15" s="1"/>
      <c r="T15" s="1"/>
    </row>
    <row r="16" spans="1:20" ht="15">
      <c r="A16" s="57">
        <v>1985</v>
      </c>
      <c r="B16" s="58">
        <v>50.4621</v>
      </c>
      <c r="C16" s="58">
        <v>0.16214</v>
      </c>
      <c r="D16" s="58">
        <v>11.8575</v>
      </c>
      <c r="E16" s="58">
        <v>11.1738</v>
      </c>
      <c r="F16" s="58">
        <v>24.2049</v>
      </c>
      <c r="G16" s="58">
        <v>2.13964</v>
      </c>
      <c r="O16" s="1"/>
      <c r="P16" s="1"/>
      <c r="Q16" s="1"/>
      <c r="R16" s="1"/>
      <c r="S16" s="1"/>
      <c r="T16" s="1"/>
    </row>
    <row r="17" spans="1:20" ht="15">
      <c r="A17" s="57">
        <v>1986</v>
      </c>
      <c r="B17" s="58">
        <v>50.7826</v>
      </c>
      <c r="C17" s="58">
        <v>0.2703</v>
      </c>
      <c r="D17" s="58">
        <v>12.8478</v>
      </c>
      <c r="E17" s="58">
        <v>10.8985</v>
      </c>
      <c r="F17" s="58">
        <v>22.6999</v>
      </c>
      <c r="G17" s="58">
        <v>2.50088</v>
      </c>
      <c r="O17" s="1"/>
      <c r="P17" s="1"/>
      <c r="Q17" s="1"/>
      <c r="R17" s="1"/>
      <c r="S17" s="1"/>
      <c r="T17" s="1"/>
    </row>
    <row r="18" spans="1:20" ht="15">
      <c r="A18" s="57">
        <v>1987</v>
      </c>
      <c r="B18" s="58">
        <v>50.1897</v>
      </c>
      <c r="C18" s="58">
        <v>0.26122</v>
      </c>
      <c r="D18" s="58">
        <v>12.6917</v>
      </c>
      <c r="E18" s="58">
        <v>11.3561</v>
      </c>
      <c r="F18" s="58">
        <v>22.7677</v>
      </c>
      <c r="G18" s="58">
        <v>2.73361</v>
      </c>
      <c r="O18" s="1"/>
      <c r="P18" s="1"/>
      <c r="Q18" s="1"/>
      <c r="R18" s="1"/>
      <c r="S18" s="1"/>
      <c r="T18" s="1"/>
    </row>
    <row r="19" spans="1:20" ht="15">
      <c r="A19" s="57">
        <v>1988</v>
      </c>
      <c r="B19" s="58">
        <v>49.5377</v>
      </c>
      <c r="C19" s="58">
        <v>0.35891</v>
      </c>
      <c r="D19" s="58">
        <v>12.9709</v>
      </c>
      <c r="E19" s="58">
        <v>10.8582</v>
      </c>
      <c r="F19" s="58">
        <v>23.2156</v>
      </c>
      <c r="G19" s="58">
        <v>3.05868</v>
      </c>
      <c r="O19" s="1"/>
      <c r="P19" s="1"/>
      <c r="Q19" s="1"/>
      <c r="R19" s="1"/>
      <c r="S19" s="1"/>
      <c r="T19" s="1"/>
    </row>
    <row r="20" spans="1:20" ht="15">
      <c r="A20" s="57">
        <v>1989</v>
      </c>
      <c r="B20" s="58">
        <v>49.7704</v>
      </c>
      <c r="C20" s="58">
        <v>0.09641</v>
      </c>
      <c r="D20" s="58">
        <v>12.8589</v>
      </c>
      <c r="E20" s="58">
        <v>11.0366</v>
      </c>
      <c r="F20" s="58">
        <v>23.7476</v>
      </c>
      <c r="G20" s="58">
        <v>2.4901</v>
      </c>
      <c r="O20" s="1"/>
      <c r="P20" s="1"/>
      <c r="Q20" s="1"/>
      <c r="R20" s="1"/>
      <c r="S20" s="1"/>
      <c r="T20" s="1"/>
    </row>
    <row r="21" spans="1:20" ht="15">
      <c r="A21" s="57">
        <v>1990</v>
      </c>
      <c r="B21" s="58">
        <v>48.0774</v>
      </c>
      <c r="C21" s="58">
        <v>0.25154</v>
      </c>
      <c r="D21" s="58">
        <v>13.3018</v>
      </c>
      <c r="E21" s="58">
        <v>13.0119</v>
      </c>
      <c r="F21" s="58">
        <v>22.9868</v>
      </c>
      <c r="G21" s="58">
        <v>2.37051</v>
      </c>
      <c r="O21" s="1"/>
      <c r="P21" s="1"/>
      <c r="Q21" s="1"/>
      <c r="R21" s="1"/>
      <c r="S21" s="1"/>
      <c r="T21" s="1"/>
    </row>
    <row r="22" spans="1:20" ht="15">
      <c r="A22" s="57">
        <v>1991</v>
      </c>
      <c r="B22" s="58">
        <v>50.0642</v>
      </c>
      <c r="C22" s="58">
        <v>0.26411</v>
      </c>
      <c r="D22" s="58">
        <v>14.4158</v>
      </c>
      <c r="E22" s="58">
        <v>13.0468</v>
      </c>
      <c r="F22" s="58">
        <v>19.2907</v>
      </c>
      <c r="G22" s="58">
        <v>2.91846</v>
      </c>
      <c r="O22" s="1"/>
      <c r="P22" s="1"/>
      <c r="Q22" s="1"/>
      <c r="R22" s="1"/>
      <c r="S22" s="1"/>
      <c r="T22" s="1"/>
    </row>
    <row r="23" spans="1:20" ht="15">
      <c r="A23" s="57">
        <v>1992</v>
      </c>
      <c r="B23" s="58">
        <v>52.701</v>
      </c>
      <c r="C23" s="58">
        <v>0.13658</v>
      </c>
      <c r="D23" s="58">
        <v>15.087</v>
      </c>
      <c r="E23" s="58">
        <v>12.4614</v>
      </c>
      <c r="F23" s="58">
        <v>16.586</v>
      </c>
      <c r="G23" s="58">
        <v>3.02794</v>
      </c>
      <c r="O23" s="1"/>
      <c r="P23" s="1"/>
      <c r="Q23" s="1"/>
      <c r="R23" s="1"/>
      <c r="S23" s="1"/>
      <c r="T23" s="1"/>
    </row>
    <row r="24" spans="1:20" ht="15">
      <c r="A24" s="57">
        <v>1993</v>
      </c>
      <c r="B24" s="58">
        <v>53.879</v>
      </c>
      <c r="C24" s="58">
        <v>0.38662</v>
      </c>
      <c r="D24" s="58">
        <v>15.8476</v>
      </c>
      <c r="E24" s="58">
        <v>12.102</v>
      </c>
      <c r="F24" s="58">
        <v>14.4719</v>
      </c>
      <c r="G24" s="58">
        <v>3.31296</v>
      </c>
      <c r="O24" s="1"/>
      <c r="P24" s="1"/>
      <c r="Q24" s="1"/>
      <c r="R24" s="1"/>
      <c r="S24" s="1"/>
      <c r="T24" s="1"/>
    </row>
    <row r="25" spans="1:20" ht="15">
      <c r="A25" s="57">
        <v>1994</v>
      </c>
      <c r="B25" s="58">
        <v>56.3879</v>
      </c>
      <c r="C25" s="58">
        <v>0.44382</v>
      </c>
      <c r="D25" s="58">
        <v>14.4624</v>
      </c>
      <c r="E25" s="58">
        <v>10.9237</v>
      </c>
      <c r="F25" s="58">
        <v>14.5756</v>
      </c>
      <c r="G25" s="58">
        <v>3.20658</v>
      </c>
      <c r="O25" s="1"/>
      <c r="P25" s="1"/>
      <c r="Q25" s="1"/>
      <c r="R25" s="1"/>
      <c r="S25" s="1"/>
      <c r="T25" s="1"/>
    </row>
    <row r="26" spans="1:20" ht="15">
      <c r="A26" s="57">
        <v>1995</v>
      </c>
      <c r="B26" s="58">
        <v>54.6296</v>
      </c>
      <c r="C26" s="58">
        <v>0.29863</v>
      </c>
      <c r="D26" s="58">
        <v>14.9973</v>
      </c>
      <c r="E26" s="58">
        <v>11.0455</v>
      </c>
      <c r="F26" s="58">
        <v>16.1498</v>
      </c>
      <c r="G26" s="58">
        <v>2.8791</v>
      </c>
      <c r="O26" s="1"/>
      <c r="P26" s="1"/>
      <c r="Q26" s="1"/>
      <c r="R26" s="1"/>
      <c r="S26" s="1"/>
      <c r="T26" s="1"/>
    </row>
    <row r="27" spans="1:20" ht="15">
      <c r="A27" s="57">
        <v>1996</v>
      </c>
      <c r="B27" s="58">
        <v>56.2859</v>
      </c>
      <c r="C27" s="58">
        <v>0.2458</v>
      </c>
      <c r="D27" s="58">
        <v>15.3561</v>
      </c>
      <c r="E27" s="58">
        <v>10.9734</v>
      </c>
      <c r="F27" s="58">
        <v>14.1721</v>
      </c>
      <c r="G27" s="58">
        <v>2.96662</v>
      </c>
      <c r="O27" s="1"/>
      <c r="P27" s="1"/>
      <c r="Q27" s="1"/>
      <c r="R27" s="1"/>
      <c r="S27" s="1"/>
      <c r="T27" s="1"/>
    </row>
    <row r="28" spans="1:20" ht="15">
      <c r="A28" s="57">
        <v>1997</v>
      </c>
      <c r="B28" s="58">
        <v>54.2963</v>
      </c>
      <c r="C28" s="58">
        <v>0.42162</v>
      </c>
      <c r="D28" s="58">
        <v>16.4056</v>
      </c>
      <c r="E28" s="58">
        <v>10.954</v>
      </c>
      <c r="F28" s="58">
        <v>14.5816</v>
      </c>
      <c r="G28" s="58">
        <v>3.34087</v>
      </c>
      <c r="O28" s="1"/>
      <c r="P28" s="1"/>
      <c r="Q28" s="1"/>
      <c r="R28" s="1"/>
      <c r="S28" s="1"/>
      <c r="T28" s="1"/>
    </row>
    <row r="29" spans="1:20" ht="15">
      <c r="A29" s="57">
        <v>1998</v>
      </c>
      <c r="B29" s="58">
        <v>52.6697</v>
      </c>
      <c r="C29" s="58">
        <v>0.27968</v>
      </c>
      <c r="D29" s="58">
        <v>15.2362</v>
      </c>
      <c r="E29" s="58">
        <v>12.5688</v>
      </c>
      <c r="F29" s="58">
        <v>15.7768</v>
      </c>
      <c r="G29" s="58">
        <v>3.46884</v>
      </c>
      <c r="O29" s="1"/>
      <c r="P29" s="1"/>
      <c r="Q29" s="1"/>
      <c r="R29" s="1"/>
      <c r="S29" s="1"/>
      <c r="T29" s="1"/>
    </row>
    <row r="30" spans="1:20" ht="15">
      <c r="A30" s="57">
        <v>1999</v>
      </c>
      <c r="B30" s="58">
        <v>53.5452</v>
      </c>
      <c r="C30" s="58">
        <v>0.38884</v>
      </c>
      <c r="D30" s="58">
        <v>15.7217</v>
      </c>
      <c r="E30" s="58">
        <v>11.9579</v>
      </c>
      <c r="F30" s="58">
        <v>15.3368</v>
      </c>
      <c r="G30" s="58">
        <v>3.04958</v>
      </c>
      <c r="O30" s="1"/>
      <c r="P30" s="1"/>
      <c r="Q30" s="1"/>
      <c r="R30" s="1"/>
      <c r="S30" s="1"/>
      <c r="T30" s="1"/>
    </row>
    <row r="31" spans="1:20" ht="15">
      <c r="A31" s="57">
        <v>2000</v>
      </c>
      <c r="B31" s="58">
        <v>55.5191</v>
      </c>
      <c r="C31" s="58">
        <v>0.23305</v>
      </c>
      <c r="D31" s="58">
        <v>17.2208</v>
      </c>
      <c r="E31" s="58">
        <v>10.3595</v>
      </c>
      <c r="F31" s="58">
        <v>13.6357</v>
      </c>
      <c r="G31" s="58">
        <v>3.0319</v>
      </c>
      <c r="O31" s="1"/>
      <c r="P31" s="1"/>
      <c r="Q31" s="1"/>
      <c r="R31" s="1"/>
      <c r="S31" s="1"/>
      <c r="T31" s="1"/>
    </row>
    <row r="32" spans="1:20" ht="15">
      <c r="A32" s="57">
        <v>2001</v>
      </c>
      <c r="B32" s="58">
        <v>56.9466</v>
      </c>
      <c r="C32" s="58">
        <v>0.34702</v>
      </c>
      <c r="D32" s="58">
        <v>15.8938</v>
      </c>
      <c r="E32" s="58">
        <v>10.4034</v>
      </c>
      <c r="F32" s="58">
        <v>12.9165</v>
      </c>
      <c r="G32" s="58">
        <v>3.49267</v>
      </c>
      <c r="O32" s="1"/>
      <c r="P32" s="1"/>
      <c r="Q32" s="1"/>
      <c r="R32" s="1"/>
      <c r="S32" s="1"/>
      <c r="T32" s="1"/>
    </row>
    <row r="33" spans="1:20" ht="15">
      <c r="A33" s="57">
        <v>2002</v>
      </c>
      <c r="B33" s="58">
        <v>59.5552</v>
      </c>
      <c r="C33" s="58">
        <v>0.42169</v>
      </c>
      <c r="D33" s="58">
        <v>16.0602</v>
      </c>
      <c r="E33" s="58">
        <v>10.2162</v>
      </c>
      <c r="F33" s="58">
        <v>10.4843</v>
      </c>
      <c r="G33" s="58">
        <v>3.2624</v>
      </c>
      <c r="O33" s="1"/>
      <c r="P33" s="1"/>
      <c r="Q33" s="1"/>
      <c r="R33" s="1"/>
      <c r="S33" s="1"/>
      <c r="T33" s="1"/>
    </row>
    <row r="34" spans="1:20" ht="15">
      <c r="A34" s="57">
        <v>2003</v>
      </c>
      <c r="B34" s="58">
        <v>58.5069</v>
      </c>
      <c r="C34" s="58">
        <v>0.40892</v>
      </c>
      <c r="D34" s="58">
        <v>17.1892</v>
      </c>
      <c r="E34" s="58">
        <v>11.9048</v>
      </c>
      <c r="F34" s="58">
        <v>8.9841</v>
      </c>
      <c r="G34" s="58">
        <v>3.00606</v>
      </c>
      <c r="O34" s="1"/>
      <c r="P34" s="1"/>
      <c r="Q34" s="1"/>
      <c r="R34" s="1"/>
      <c r="S34" s="1"/>
      <c r="T34" s="1"/>
    </row>
    <row r="35" spans="1:20" ht="15">
      <c r="A35" s="57">
        <v>2004</v>
      </c>
      <c r="B35" s="58">
        <v>59.0059</v>
      </c>
      <c r="C35" s="58">
        <v>0.35991</v>
      </c>
      <c r="D35" s="58">
        <v>16.4047</v>
      </c>
      <c r="E35" s="58">
        <v>11.8738</v>
      </c>
      <c r="F35" s="58">
        <v>9.4807</v>
      </c>
      <c r="G35" s="58">
        <v>2.87494</v>
      </c>
      <c r="O35" s="1"/>
      <c r="P35" s="1"/>
      <c r="Q35" s="1"/>
      <c r="R35" s="1"/>
      <c r="S35" s="1"/>
      <c r="T35" s="1"/>
    </row>
    <row r="36" spans="1:20" ht="15">
      <c r="A36" s="57">
        <v>2005</v>
      </c>
      <c r="B36" s="58">
        <v>57.4257</v>
      </c>
      <c r="C36" s="58">
        <v>0.42191</v>
      </c>
      <c r="D36" s="58">
        <v>16.9629</v>
      </c>
      <c r="E36" s="58">
        <v>12.8615</v>
      </c>
      <c r="F36" s="58">
        <v>9.7934</v>
      </c>
      <c r="G36" s="58">
        <v>2.53462</v>
      </c>
      <c r="O36" s="1"/>
      <c r="P36" s="1"/>
      <c r="Q36" s="1"/>
      <c r="R36" s="1"/>
      <c r="S36" s="1"/>
      <c r="T36" s="1"/>
    </row>
    <row r="37" spans="1:20" ht="15">
      <c r="A37" s="57">
        <v>2006</v>
      </c>
      <c r="B37" s="58">
        <v>57.1749</v>
      </c>
      <c r="C37" s="58">
        <v>0.3091</v>
      </c>
      <c r="D37" s="58">
        <v>16.6863</v>
      </c>
      <c r="E37" s="58">
        <v>11.05</v>
      </c>
      <c r="F37" s="58">
        <v>11.7707</v>
      </c>
      <c r="G37" s="58">
        <v>3.00896</v>
      </c>
      <c r="O37" s="1"/>
      <c r="P37" s="1"/>
      <c r="Q37" s="1"/>
      <c r="R37" s="1"/>
      <c r="S37" s="1"/>
      <c r="T37" s="1"/>
    </row>
    <row r="38" spans="1:20" ht="15">
      <c r="A38" s="57">
        <v>2007</v>
      </c>
      <c r="B38" s="58">
        <v>59.3189</v>
      </c>
      <c r="C38" s="58">
        <v>0.17801</v>
      </c>
      <c r="D38" s="58">
        <v>16.6859</v>
      </c>
      <c r="E38" s="58">
        <v>10.6677</v>
      </c>
      <c r="F38" s="58">
        <v>9.6401</v>
      </c>
      <c r="G38" s="58">
        <v>3.50946</v>
      </c>
      <c r="O38" s="1"/>
      <c r="P38" s="1"/>
      <c r="Q38" s="1"/>
      <c r="R38" s="1"/>
      <c r="S38" s="1"/>
      <c r="T38" s="1"/>
    </row>
    <row r="39" spans="1:20" ht="15">
      <c r="A39" s="57">
        <v>2008</v>
      </c>
      <c r="B39" s="58">
        <v>58.4552</v>
      </c>
      <c r="C39" s="58">
        <v>0.2651</v>
      </c>
      <c r="D39" s="58">
        <v>17.3397</v>
      </c>
      <c r="E39" s="58">
        <v>11.7522</v>
      </c>
      <c r="F39" s="58">
        <v>8.8322</v>
      </c>
      <c r="G39" s="58">
        <v>3.35557</v>
      </c>
      <c r="O39" s="1"/>
      <c r="P39" s="1"/>
      <c r="Q39" s="1"/>
      <c r="R39" s="1"/>
      <c r="S39" s="1"/>
      <c r="T39" s="1"/>
    </row>
    <row r="40" spans="1:20" ht="15">
      <c r="A40" s="57">
        <v>2009</v>
      </c>
      <c r="B40" s="58">
        <v>59.6167</v>
      </c>
      <c r="C40" s="58">
        <v>0.32489</v>
      </c>
      <c r="D40" s="58">
        <v>17.3625</v>
      </c>
      <c r="E40" s="58">
        <v>11.4526</v>
      </c>
      <c r="F40" s="58">
        <v>7.9908</v>
      </c>
      <c r="G40" s="58">
        <v>3.2525</v>
      </c>
      <c r="O40" s="1"/>
      <c r="P40" s="1"/>
      <c r="Q40" s="1"/>
      <c r="R40" s="1"/>
      <c r="S40" s="1"/>
      <c r="T40" s="1"/>
    </row>
    <row r="41" spans="1:20" ht="15">
      <c r="A41" s="61">
        <v>2010</v>
      </c>
      <c r="B41" s="62">
        <v>59.9425</v>
      </c>
      <c r="C41" s="62">
        <v>0.26732</v>
      </c>
      <c r="D41" s="62">
        <v>15.7918</v>
      </c>
      <c r="E41" s="62">
        <v>13.3133</v>
      </c>
      <c r="F41" s="62">
        <v>7.4718</v>
      </c>
      <c r="G41" s="62">
        <v>3.21322</v>
      </c>
      <c r="O41" s="1"/>
      <c r="P41" s="1"/>
      <c r="Q41" s="1"/>
      <c r="R41" s="1"/>
      <c r="S41" s="1"/>
      <c r="T41" s="1"/>
    </row>
    <row r="42" spans="1:8" ht="48" customHeight="1">
      <c r="A42" s="150" t="s">
        <v>173</v>
      </c>
      <c r="B42" s="150"/>
      <c r="C42" s="150"/>
      <c r="D42" s="150"/>
      <c r="E42" s="150"/>
      <c r="F42" s="150"/>
      <c r="G42" s="150"/>
      <c r="H42" s="66"/>
    </row>
    <row r="43" spans="1:7" s="67" customFormat="1" ht="36" customHeight="1">
      <c r="A43" s="145" t="s">
        <v>137</v>
      </c>
      <c r="B43" s="145"/>
      <c r="C43" s="145"/>
      <c r="D43" s="145"/>
      <c r="E43" s="145"/>
      <c r="F43" s="145"/>
      <c r="G43" s="145"/>
    </row>
    <row r="44" spans="1:7" ht="17.25">
      <c r="A44" s="153" t="s">
        <v>138</v>
      </c>
      <c r="B44" s="153"/>
      <c r="C44" s="153"/>
      <c r="D44" s="153"/>
      <c r="E44" s="153"/>
      <c r="F44" s="153"/>
      <c r="G44" s="153"/>
    </row>
    <row r="45" spans="1:7" ht="15">
      <c r="A45" s="153" t="s">
        <v>102</v>
      </c>
      <c r="B45" s="153"/>
      <c r="C45" s="153"/>
      <c r="D45" s="153"/>
      <c r="E45" s="153"/>
      <c r="F45" s="153"/>
      <c r="G45" s="153"/>
    </row>
  </sheetData>
  <mergeCells count="6">
    <mergeCell ref="A45:G45"/>
    <mergeCell ref="A3:G3"/>
    <mergeCell ref="B4:G4"/>
    <mergeCell ref="A42:G42"/>
    <mergeCell ref="A43:G43"/>
    <mergeCell ref="A44:G44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SheetLayoutView="100" workbookViewId="0" topLeftCell="A1"/>
  </sheetViews>
  <sheetFormatPr defaultColWidth="9.140625" defaultRowHeight="15"/>
  <cols>
    <col min="1" max="1" width="7.8515625" style="35" customWidth="1"/>
    <col min="2" max="2" width="16.421875" style="35" bestFit="1" customWidth="1"/>
    <col min="3" max="3" width="16.00390625" style="35" bestFit="1" customWidth="1"/>
    <col min="4" max="4" width="15.00390625" style="35" bestFit="1" customWidth="1"/>
    <col min="5" max="5" width="13.28125" style="35" bestFit="1" customWidth="1"/>
    <col min="6" max="6" width="12.8515625" style="35" bestFit="1" customWidth="1"/>
    <col min="7" max="7" width="12.00390625" style="35" bestFit="1" customWidth="1"/>
    <col min="8" max="14" width="9.140625" style="35" customWidth="1"/>
    <col min="15" max="20" width="10.00390625" style="35" bestFit="1" customWidth="1"/>
    <col min="21" max="16384" width="9.140625" style="35" customWidth="1"/>
  </cols>
  <sheetData>
    <row r="1" ht="15">
      <c r="A1" s="2" t="s">
        <v>41</v>
      </c>
    </row>
    <row r="2" ht="15">
      <c r="A2" s="2" t="s">
        <v>156</v>
      </c>
    </row>
    <row r="3" spans="1:7" ht="15">
      <c r="A3" s="145" t="s">
        <v>171</v>
      </c>
      <c r="B3" s="145"/>
      <c r="C3" s="145"/>
      <c r="D3" s="145"/>
      <c r="E3" s="145"/>
      <c r="F3" s="145"/>
      <c r="G3" s="145"/>
    </row>
    <row r="4" spans="1:7" ht="15">
      <c r="A4" s="52"/>
      <c r="B4" s="147" t="s">
        <v>2</v>
      </c>
      <c r="C4" s="147"/>
      <c r="D4" s="147"/>
      <c r="E4" s="147"/>
      <c r="F4" s="147"/>
      <c r="G4" s="152"/>
    </row>
    <row r="5" spans="1:7" s="51" customFormat="1" ht="30">
      <c r="A5" s="53" t="s">
        <v>0</v>
      </c>
      <c r="B5" s="54" t="s">
        <v>3</v>
      </c>
      <c r="C5" s="54" t="s">
        <v>4</v>
      </c>
      <c r="D5" s="54" t="s">
        <v>5</v>
      </c>
      <c r="E5" s="134" t="s">
        <v>749</v>
      </c>
      <c r="F5" s="54" t="s">
        <v>6</v>
      </c>
      <c r="G5" s="64" t="s">
        <v>7</v>
      </c>
    </row>
    <row r="6" spans="1:21" ht="15">
      <c r="A6" s="55">
        <v>1975</v>
      </c>
      <c r="B6" s="27">
        <v>0.313896</v>
      </c>
      <c r="C6" s="27">
        <v>0.0018653</v>
      </c>
      <c r="D6" s="27">
        <v>0.128272</v>
      </c>
      <c r="E6" s="27">
        <v>0.18814599999999998</v>
      </c>
      <c r="F6" s="27">
        <v>0.329657</v>
      </c>
      <c r="G6" s="27">
        <v>0.0381641</v>
      </c>
      <c r="O6" s="1"/>
      <c r="P6" s="1"/>
      <c r="Q6" s="1"/>
      <c r="R6" s="1"/>
      <c r="S6" s="1"/>
      <c r="T6" s="1"/>
      <c r="U6" s="56"/>
    </row>
    <row r="7" spans="1:20" ht="15">
      <c r="A7" s="57">
        <v>1976</v>
      </c>
      <c r="B7" s="58">
        <v>30.4268</v>
      </c>
      <c r="C7" s="58">
        <v>0.22081</v>
      </c>
      <c r="D7" s="58">
        <v>13.2339</v>
      </c>
      <c r="E7" s="58">
        <v>18.4091</v>
      </c>
      <c r="F7" s="58">
        <v>33.5919</v>
      </c>
      <c r="G7" s="58">
        <v>4.11756</v>
      </c>
      <c r="O7" s="1"/>
      <c r="P7" s="1"/>
      <c r="Q7" s="1"/>
      <c r="R7" s="1"/>
      <c r="S7" s="1"/>
      <c r="T7" s="1"/>
    </row>
    <row r="8" spans="1:20" ht="15">
      <c r="A8" s="57">
        <v>1977</v>
      </c>
      <c r="B8" s="58">
        <v>29.7903</v>
      </c>
      <c r="C8" s="58">
        <v>0.06658</v>
      </c>
      <c r="D8" s="58">
        <v>13.3571</v>
      </c>
      <c r="E8" s="58">
        <v>19.6625</v>
      </c>
      <c r="F8" s="58">
        <v>32.4993</v>
      </c>
      <c r="G8" s="58">
        <v>4.62426</v>
      </c>
      <c r="O8" s="1"/>
      <c r="P8" s="1"/>
      <c r="Q8" s="1"/>
      <c r="R8" s="1"/>
      <c r="S8" s="1"/>
      <c r="T8" s="1"/>
    </row>
    <row r="9" spans="1:20" ht="15">
      <c r="A9" s="57">
        <v>1978</v>
      </c>
      <c r="B9" s="58">
        <v>30.8049</v>
      </c>
      <c r="C9" s="58">
        <v>0.25311</v>
      </c>
      <c r="D9" s="58">
        <v>12.3589</v>
      </c>
      <c r="E9" s="58">
        <v>16.5701</v>
      </c>
      <c r="F9" s="58">
        <v>36.0295</v>
      </c>
      <c r="G9" s="58">
        <v>3.9835</v>
      </c>
      <c r="O9" s="1"/>
      <c r="P9" s="1"/>
      <c r="Q9" s="1"/>
      <c r="R9" s="1"/>
      <c r="S9" s="1"/>
      <c r="T9" s="1"/>
    </row>
    <row r="10" spans="1:20" ht="15">
      <c r="A10" s="57">
        <v>1979</v>
      </c>
      <c r="B10" s="58">
        <v>30.8006</v>
      </c>
      <c r="C10" s="58">
        <v>0.04921</v>
      </c>
      <c r="D10" s="58">
        <v>10.7554</v>
      </c>
      <c r="E10" s="58">
        <v>17.1281</v>
      </c>
      <c r="F10" s="58">
        <v>39.1262</v>
      </c>
      <c r="G10" s="58">
        <v>2.14065</v>
      </c>
      <c r="O10" s="1"/>
      <c r="P10" s="1"/>
      <c r="Q10" s="1"/>
      <c r="R10" s="1"/>
      <c r="S10" s="1"/>
      <c r="T10" s="1"/>
    </row>
    <row r="11" spans="1:20" ht="15">
      <c r="A11" s="57">
        <v>1980</v>
      </c>
      <c r="B11" s="58">
        <v>29.8116</v>
      </c>
      <c r="C11" s="58">
        <v>0.18544</v>
      </c>
      <c r="D11" s="58">
        <v>10.7446</v>
      </c>
      <c r="E11" s="58">
        <v>16.8313</v>
      </c>
      <c r="F11" s="58">
        <v>39.7221</v>
      </c>
      <c r="G11" s="58">
        <v>2.70502</v>
      </c>
      <c r="O11" s="1"/>
      <c r="P11" s="1"/>
      <c r="Q11" s="1"/>
      <c r="R11" s="1"/>
      <c r="S11" s="1"/>
      <c r="T11" s="1"/>
    </row>
    <row r="12" spans="1:20" ht="15">
      <c r="A12" s="57">
        <v>1981</v>
      </c>
      <c r="B12" s="58">
        <v>28.8019</v>
      </c>
      <c r="C12" s="58">
        <v>0.02445</v>
      </c>
      <c r="D12" s="58">
        <v>10.0766</v>
      </c>
      <c r="E12" s="58">
        <v>15.0672</v>
      </c>
      <c r="F12" s="58">
        <v>44.3299</v>
      </c>
      <c r="G12" s="58">
        <v>1.70006</v>
      </c>
      <c r="O12" s="1"/>
      <c r="P12" s="1"/>
      <c r="Q12" s="1"/>
      <c r="R12" s="1"/>
      <c r="S12" s="1"/>
      <c r="T12" s="1"/>
    </row>
    <row r="13" spans="1:20" ht="15">
      <c r="A13" s="57">
        <v>1982</v>
      </c>
      <c r="B13" s="58">
        <v>29.2723</v>
      </c>
      <c r="C13" s="58">
        <v>0.04688</v>
      </c>
      <c r="D13" s="58">
        <v>9.4995</v>
      </c>
      <c r="E13" s="58">
        <v>15.0662</v>
      </c>
      <c r="F13" s="58">
        <v>44.5226</v>
      </c>
      <c r="G13" s="58">
        <v>1.59265</v>
      </c>
      <c r="O13" s="1"/>
      <c r="P13" s="1"/>
      <c r="Q13" s="1"/>
      <c r="R13" s="1"/>
      <c r="S13" s="1"/>
      <c r="T13" s="1"/>
    </row>
    <row r="14" spans="1:20" ht="15">
      <c r="A14" s="57">
        <v>1983</v>
      </c>
      <c r="B14" s="58">
        <v>28.0986</v>
      </c>
      <c r="C14" s="58">
        <v>0.03612</v>
      </c>
      <c r="D14" s="58">
        <v>9.5261</v>
      </c>
      <c r="E14" s="58">
        <v>16.4849</v>
      </c>
      <c r="F14" s="58">
        <v>44.1047</v>
      </c>
      <c r="G14" s="58">
        <v>1.74951</v>
      </c>
      <c r="O14" s="1"/>
      <c r="P14" s="1"/>
      <c r="Q14" s="1"/>
      <c r="R14" s="1"/>
      <c r="S14" s="1"/>
      <c r="T14" s="1"/>
    </row>
    <row r="15" spans="1:20" ht="15">
      <c r="A15" s="57">
        <v>1984</v>
      </c>
      <c r="B15" s="58">
        <v>25.6498</v>
      </c>
      <c r="C15" s="58">
        <v>0.01801</v>
      </c>
      <c r="D15" s="58">
        <v>8.237</v>
      </c>
      <c r="E15" s="58">
        <v>14.9864</v>
      </c>
      <c r="F15" s="58">
        <v>49.6782</v>
      </c>
      <c r="G15" s="58">
        <v>1.43061</v>
      </c>
      <c r="O15" s="1"/>
      <c r="P15" s="1"/>
      <c r="Q15" s="1"/>
      <c r="R15" s="1"/>
      <c r="S15" s="1"/>
      <c r="T15" s="1"/>
    </row>
    <row r="16" spans="1:20" ht="15">
      <c r="A16" s="57">
        <v>1985</v>
      </c>
      <c r="B16" s="58">
        <v>27.3971</v>
      </c>
      <c r="C16" s="58">
        <v>5E-05</v>
      </c>
      <c r="D16" s="58">
        <v>8.4648</v>
      </c>
      <c r="E16" s="58">
        <v>15.3329</v>
      </c>
      <c r="F16" s="58">
        <v>47.0208</v>
      </c>
      <c r="G16" s="58">
        <v>1.78432</v>
      </c>
      <c r="O16" s="1"/>
      <c r="P16" s="1"/>
      <c r="Q16" s="1"/>
      <c r="R16" s="1"/>
      <c r="S16" s="1"/>
      <c r="T16" s="1"/>
    </row>
    <row r="17" spans="1:20" ht="15">
      <c r="A17" s="57">
        <v>1986</v>
      </c>
      <c r="B17" s="58">
        <v>27.6371</v>
      </c>
      <c r="C17" s="58">
        <v>0.00486</v>
      </c>
      <c r="D17" s="58">
        <v>9.91</v>
      </c>
      <c r="E17" s="58">
        <v>15.4808</v>
      </c>
      <c r="F17" s="58">
        <v>45.2849</v>
      </c>
      <c r="G17" s="58">
        <v>1.68231</v>
      </c>
      <c r="O17" s="1"/>
      <c r="P17" s="1"/>
      <c r="Q17" s="1"/>
      <c r="R17" s="1"/>
      <c r="S17" s="1"/>
      <c r="T17" s="1"/>
    </row>
    <row r="18" spans="1:20" ht="15">
      <c r="A18" s="57">
        <v>1987</v>
      </c>
      <c r="B18" s="58">
        <v>27.7129</v>
      </c>
      <c r="C18" s="58">
        <v>0.06753</v>
      </c>
      <c r="D18" s="58">
        <v>10.7914</v>
      </c>
      <c r="E18" s="58">
        <v>16.4225</v>
      </c>
      <c r="F18" s="58">
        <v>42.4956</v>
      </c>
      <c r="G18" s="58">
        <v>2.51009</v>
      </c>
      <c r="O18" s="1"/>
      <c r="P18" s="1"/>
      <c r="Q18" s="1"/>
      <c r="R18" s="1"/>
      <c r="S18" s="1"/>
      <c r="T18" s="1"/>
    </row>
    <row r="19" spans="1:20" ht="15">
      <c r="A19" s="57">
        <v>1988</v>
      </c>
      <c r="B19" s="58">
        <v>27.2326</v>
      </c>
      <c r="C19" s="58">
        <v>0.0363</v>
      </c>
      <c r="D19" s="58">
        <v>10.8097</v>
      </c>
      <c r="E19" s="58">
        <v>17.6695</v>
      </c>
      <c r="F19" s="58">
        <v>41.8359</v>
      </c>
      <c r="G19" s="58">
        <v>2.41593</v>
      </c>
      <c r="O19" s="1"/>
      <c r="P19" s="1"/>
      <c r="Q19" s="1"/>
      <c r="R19" s="1"/>
      <c r="S19" s="1"/>
      <c r="T19" s="1"/>
    </row>
    <row r="20" spans="1:20" ht="15">
      <c r="A20" s="57">
        <v>1989</v>
      </c>
      <c r="B20" s="58">
        <v>26.6018</v>
      </c>
      <c r="C20" s="58">
        <v>0.03236</v>
      </c>
      <c r="D20" s="58">
        <v>12.8616</v>
      </c>
      <c r="E20" s="58">
        <v>15.6703</v>
      </c>
      <c r="F20" s="58">
        <v>42.4129</v>
      </c>
      <c r="G20" s="58">
        <v>2.42104</v>
      </c>
      <c r="O20" s="1"/>
      <c r="P20" s="1"/>
      <c r="Q20" s="1"/>
      <c r="R20" s="1"/>
      <c r="S20" s="1"/>
      <c r="T20" s="1"/>
    </row>
    <row r="21" spans="1:20" ht="15">
      <c r="A21" s="57">
        <v>1990</v>
      </c>
      <c r="B21" s="58">
        <v>27.5769</v>
      </c>
      <c r="C21" s="58">
        <v>0.02546</v>
      </c>
      <c r="D21" s="58">
        <v>13.2159</v>
      </c>
      <c r="E21" s="58">
        <v>15.1462</v>
      </c>
      <c r="F21" s="58">
        <v>41.3504</v>
      </c>
      <c r="G21" s="58">
        <v>2.68513</v>
      </c>
      <c r="O21" s="1"/>
      <c r="P21" s="1"/>
      <c r="Q21" s="1"/>
      <c r="R21" s="1"/>
      <c r="S21" s="1"/>
      <c r="T21" s="1"/>
    </row>
    <row r="22" spans="1:20" ht="15">
      <c r="A22" s="57">
        <v>1991</v>
      </c>
      <c r="B22" s="58">
        <v>28.5302</v>
      </c>
      <c r="C22" s="58">
        <v>0.06632</v>
      </c>
      <c r="D22" s="58">
        <v>14.8777</v>
      </c>
      <c r="E22" s="58">
        <v>15.8596</v>
      </c>
      <c r="F22" s="58">
        <v>37.4133</v>
      </c>
      <c r="G22" s="58">
        <v>3.25285</v>
      </c>
      <c r="O22" s="1"/>
      <c r="P22" s="1"/>
      <c r="Q22" s="1"/>
      <c r="R22" s="1"/>
      <c r="S22" s="1"/>
      <c r="T22" s="1"/>
    </row>
    <row r="23" spans="1:20" ht="15">
      <c r="A23" s="57">
        <v>1992</v>
      </c>
      <c r="B23" s="58">
        <v>29.9842</v>
      </c>
      <c r="C23" s="58">
        <v>0.06173</v>
      </c>
      <c r="D23" s="58">
        <v>15.4415</v>
      </c>
      <c r="E23" s="58">
        <v>17.9457</v>
      </c>
      <c r="F23" s="58">
        <v>33.8743</v>
      </c>
      <c r="G23" s="58">
        <v>2.69256</v>
      </c>
      <c r="O23" s="1"/>
      <c r="P23" s="1"/>
      <c r="Q23" s="1"/>
      <c r="R23" s="1"/>
      <c r="S23" s="1"/>
      <c r="T23" s="1"/>
    </row>
    <row r="24" spans="1:20" ht="15">
      <c r="A24" s="57">
        <v>1993</v>
      </c>
      <c r="B24" s="58">
        <v>30.1693</v>
      </c>
      <c r="C24" s="58">
        <v>0.09009</v>
      </c>
      <c r="D24" s="58">
        <v>14.7556</v>
      </c>
      <c r="E24" s="58">
        <v>19.7002</v>
      </c>
      <c r="F24" s="58">
        <v>30.5032</v>
      </c>
      <c r="G24" s="58">
        <v>4.78164</v>
      </c>
      <c r="O24" s="1"/>
      <c r="P24" s="1"/>
      <c r="Q24" s="1"/>
      <c r="R24" s="1"/>
      <c r="S24" s="1"/>
      <c r="T24" s="1"/>
    </row>
    <row r="25" spans="1:20" ht="15">
      <c r="A25" s="57">
        <v>1994</v>
      </c>
      <c r="B25" s="58">
        <v>32.8731</v>
      </c>
      <c r="C25" s="58">
        <v>0.1374</v>
      </c>
      <c r="D25" s="58">
        <v>15.5008</v>
      </c>
      <c r="E25" s="58">
        <v>17.8446</v>
      </c>
      <c r="F25" s="58">
        <v>29.7443</v>
      </c>
      <c r="G25" s="58">
        <v>3.89974</v>
      </c>
      <c r="O25" s="1"/>
      <c r="P25" s="1"/>
      <c r="Q25" s="1"/>
      <c r="R25" s="1"/>
      <c r="S25" s="1"/>
      <c r="T25" s="1"/>
    </row>
    <row r="26" spans="1:20" ht="15">
      <c r="A26" s="57">
        <v>1995</v>
      </c>
      <c r="B26" s="58">
        <v>33.74</v>
      </c>
      <c r="C26" s="58">
        <v>0.14964</v>
      </c>
      <c r="D26" s="58">
        <v>14.9384</v>
      </c>
      <c r="E26" s="58">
        <v>17.6229</v>
      </c>
      <c r="F26" s="58">
        <v>29.5512</v>
      </c>
      <c r="G26" s="58">
        <v>3.99784</v>
      </c>
      <c r="O26" s="1"/>
      <c r="P26" s="1"/>
      <c r="Q26" s="1"/>
      <c r="R26" s="1"/>
      <c r="S26" s="1"/>
      <c r="T26" s="1"/>
    </row>
    <row r="27" spans="1:20" ht="15">
      <c r="A27" s="57">
        <v>1996</v>
      </c>
      <c r="B27" s="58">
        <v>32.0064</v>
      </c>
      <c r="C27" s="58">
        <v>0.18312</v>
      </c>
      <c r="D27" s="58">
        <v>16.9826</v>
      </c>
      <c r="E27" s="58">
        <v>17.8127</v>
      </c>
      <c r="F27" s="58">
        <v>29.5524</v>
      </c>
      <c r="G27" s="58">
        <v>3.4628</v>
      </c>
      <c r="O27" s="1"/>
      <c r="P27" s="1"/>
      <c r="Q27" s="1"/>
      <c r="R27" s="1"/>
      <c r="S27" s="1"/>
      <c r="T27" s="1"/>
    </row>
    <row r="28" spans="1:20" ht="15">
      <c r="A28" s="57">
        <v>1997</v>
      </c>
      <c r="B28" s="58">
        <v>30.2742</v>
      </c>
      <c r="C28" s="58">
        <v>0.06655</v>
      </c>
      <c r="D28" s="58">
        <v>13.9209</v>
      </c>
      <c r="E28" s="58">
        <v>18.8257</v>
      </c>
      <c r="F28" s="58">
        <v>33.3928</v>
      </c>
      <c r="G28" s="58">
        <v>3.51974</v>
      </c>
      <c r="O28" s="1"/>
      <c r="P28" s="1"/>
      <c r="Q28" s="1"/>
      <c r="R28" s="1"/>
      <c r="S28" s="1"/>
      <c r="T28" s="1"/>
    </row>
    <row r="29" spans="1:20" ht="15">
      <c r="A29" s="57">
        <v>1998</v>
      </c>
      <c r="B29" s="58">
        <v>28.8128</v>
      </c>
      <c r="C29" s="58">
        <v>0.11398</v>
      </c>
      <c r="D29" s="58">
        <v>15.8737</v>
      </c>
      <c r="E29" s="58">
        <v>16.5337</v>
      </c>
      <c r="F29" s="58">
        <v>35.1407</v>
      </c>
      <c r="G29" s="58">
        <v>3.52511</v>
      </c>
      <c r="O29" s="1"/>
      <c r="P29" s="1"/>
      <c r="Q29" s="1"/>
      <c r="R29" s="1"/>
      <c r="S29" s="1"/>
      <c r="T29" s="1"/>
    </row>
    <row r="30" spans="1:20" ht="15">
      <c r="A30" s="57">
        <v>1999</v>
      </c>
      <c r="B30" s="58">
        <v>29.3253</v>
      </c>
      <c r="C30" s="58">
        <v>0.16418</v>
      </c>
      <c r="D30" s="58">
        <v>17.5459</v>
      </c>
      <c r="E30" s="58">
        <v>16.8785</v>
      </c>
      <c r="F30" s="58">
        <v>32.6461</v>
      </c>
      <c r="G30" s="58">
        <v>3.44014</v>
      </c>
      <c r="O30" s="1"/>
      <c r="P30" s="1"/>
      <c r="Q30" s="1"/>
      <c r="R30" s="1"/>
      <c r="S30" s="1"/>
      <c r="T30" s="1"/>
    </row>
    <row r="31" spans="1:20" ht="15">
      <c r="A31" s="57">
        <v>2000</v>
      </c>
      <c r="B31" s="58">
        <v>31.7081</v>
      </c>
      <c r="C31" s="58">
        <v>0.16352</v>
      </c>
      <c r="D31" s="58">
        <v>15.7124</v>
      </c>
      <c r="E31" s="58">
        <v>18.5293</v>
      </c>
      <c r="F31" s="58">
        <v>29.7114</v>
      </c>
      <c r="G31" s="58">
        <v>4.17535</v>
      </c>
      <c r="O31" s="1"/>
      <c r="P31" s="1"/>
      <c r="Q31" s="1"/>
      <c r="R31" s="1"/>
      <c r="S31" s="1"/>
      <c r="T31" s="1"/>
    </row>
    <row r="32" spans="1:20" ht="15">
      <c r="A32" s="57">
        <v>2001</v>
      </c>
      <c r="B32" s="58">
        <v>31.059</v>
      </c>
      <c r="C32" s="58">
        <v>0.06853</v>
      </c>
      <c r="D32" s="58">
        <v>17.9267</v>
      </c>
      <c r="E32" s="58">
        <v>18.1815</v>
      </c>
      <c r="F32" s="58">
        <v>28.7219</v>
      </c>
      <c r="G32" s="58">
        <v>4.04238</v>
      </c>
      <c r="O32" s="1"/>
      <c r="P32" s="1"/>
      <c r="Q32" s="1"/>
      <c r="R32" s="1"/>
      <c r="S32" s="1"/>
      <c r="T32" s="1"/>
    </row>
    <row r="33" spans="1:20" ht="15">
      <c r="A33" s="57">
        <v>2002</v>
      </c>
      <c r="B33" s="58">
        <v>32.2114</v>
      </c>
      <c r="C33" s="58">
        <v>0.14808</v>
      </c>
      <c r="D33" s="58">
        <v>18.1556</v>
      </c>
      <c r="E33" s="58">
        <v>19.7848</v>
      </c>
      <c r="F33" s="58">
        <v>25.1234</v>
      </c>
      <c r="G33" s="58">
        <v>4.57671</v>
      </c>
      <c r="O33" s="1"/>
      <c r="P33" s="1"/>
      <c r="Q33" s="1"/>
      <c r="R33" s="1"/>
      <c r="S33" s="1"/>
      <c r="T33" s="1"/>
    </row>
    <row r="34" spans="1:20" ht="15">
      <c r="A34" s="57">
        <v>2003</v>
      </c>
      <c r="B34" s="58">
        <v>31.5836</v>
      </c>
      <c r="C34" s="58">
        <v>0.08296</v>
      </c>
      <c r="D34" s="58">
        <v>19.3691</v>
      </c>
      <c r="E34" s="58">
        <v>19.7878</v>
      </c>
      <c r="F34" s="58">
        <v>25.235</v>
      </c>
      <c r="G34" s="58">
        <v>3.94142</v>
      </c>
      <c r="O34" s="1"/>
      <c r="P34" s="1"/>
      <c r="Q34" s="1"/>
      <c r="R34" s="1"/>
      <c r="S34" s="1"/>
      <c r="T34" s="1"/>
    </row>
    <row r="35" spans="1:20" ht="15">
      <c r="A35" s="57">
        <v>2004</v>
      </c>
      <c r="B35" s="58">
        <v>32.5237</v>
      </c>
      <c r="C35" s="58">
        <v>0.08559</v>
      </c>
      <c r="D35" s="58">
        <v>20.8533</v>
      </c>
      <c r="E35" s="58">
        <v>21.1284</v>
      </c>
      <c r="F35" s="58">
        <v>21.7888</v>
      </c>
      <c r="G35" s="58">
        <v>3.62025</v>
      </c>
      <c r="O35" s="1"/>
      <c r="P35" s="1"/>
      <c r="Q35" s="1"/>
      <c r="R35" s="1"/>
      <c r="S35" s="1"/>
      <c r="T35" s="1"/>
    </row>
    <row r="36" spans="1:20" ht="15">
      <c r="A36" s="57">
        <v>2005</v>
      </c>
      <c r="B36" s="58">
        <v>30.6463</v>
      </c>
      <c r="C36" s="58">
        <v>0.2339</v>
      </c>
      <c r="D36" s="58">
        <v>18.7866</v>
      </c>
      <c r="E36" s="58">
        <v>20.3928</v>
      </c>
      <c r="F36" s="58">
        <v>25.3069</v>
      </c>
      <c r="G36" s="58">
        <v>4.63353</v>
      </c>
      <c r="O36" s="1"/>
      <c r="P36" s="1"/>
      <c r="Q36" s="1"/>
      <c r="R36" s="1"/>
      <c r="S36" s="1"/>
      <c r="T36" s="1"/>
    </row>
    <row r="37" spans="1:20" ht="15">
      <c r="A37" s="57">
        <v>2006</v>
      </c>
      <c r="B37" s="58">
        <v>30.8814</v>
      </c>
      <c r="C37" s="58">
        <v>0.10028</v>
      </c>
      <c r="D37" s="58">
        <v>18.0695</v>
      </c>
      <c r="E37" s="58">
        <v>17.6017</v>
      </c>
      <c r="F37" s="58">
        <v>29.1095</v>
      </c>
      <c r="G37" s="58">
        <v>4.23772</v>
      </c>
      <c r="O37" s="1"/>
      <c r="P37" s="1"/>
      <c r="Q37" s="1"/>
      <c r="R37" s="1"/>
      <c r="S37" s="1"/>
      <c r="T37" s="1"/>
    </row>
    <row r="38" spans="1:20" ht="15">
      <c r="A38" s="57">
        <v>2007</v>
      </c>
      <c r="B38" s="58">
        <v>31.2694</v>
      </c>
      <c r="C38" s="58">
        <v>0.15558</v>
      </c>
      <c r="D38" s="58">
        <v>17.6787</v>
      </c>
      <c r="E38" s="58">
        <v>18.8834</v>
      </c>
      <c r="F38" s="58">
        <v>27.9094</v>
      </c>
      <c r="G38" s="58">
        <v>4.10351</v>
      </c>
      <c r="O38" s="1"/>
      <c r="P38" s="1"/>
      <c r="Q38" s="1"/>
      <c r="R38" s="1"/>
      <c r="S38" s="1"/>
      <c r="T38" s="1"/>
    </row>
    <row r="39" spans="1:20" ht="15">
      <c r="A39" s="57">
        <v>2008</v>
      </c>
      <c r="B39" s="58">
        <v>33.1589</v>
      </c>
      <c r="C39" s="58">
        <v>0.04361</v>
      </c>
      <c r="D39" s="58">
        <v>19.2473</v>
      </c>
      <c r="E39" s="58">
        <v>20.784</v>
      </c>
      <c r="F39" s="58">
        <v>22.9737</v>
      </c>
      <c r="G39" s="58">
        <v>3.79252</v>
      </c>
      <c r="O39" s="1"/>
      <c r="P39" s="1"/>
      <c r="Q39" s="1"/>
      <c r="R39" s="1"/>
      <c r="S39" s="1"/>
      <c r="T39" s="1"/>
    </row>
    <row r="40" spans="1:20" ht="15">
      <c r="A40" s="57">
        <v>2009</v>
      </c>
      <c r="B40" s="58">
        <v>36.1925</v>
      </c>
      <c r="C40" s="58">
        <v>0.10683</v>
      </c>
      <c r="D40" s="58">
        <v>17.4766</v>
      </c>
      <c r="E40" s="58">
        <v>21.4895</v>
      </c>
      <c r="F40" s="58">
        <v>20.1907</v>
      </c>
      <c r="G40" s="58">
        <v>4.54388</v>
      </c>
      <c r="O40" s="1"/>
      <c r="P40" s="1"/>
      <c r="Q40" s="1"/>
      <c r="R40" s="1"/>
      <c r="S40" s="1"/>
      <c r="T40" s="1"/>
    </row>
    <row r="41" spans="1:20" ht="15">
      <c r="A41" s="61">
        <v>2010</v>
      </c>
      <c r="B41" s="62">
        <v>32.55</v>
      </c>
      <c r="C41" s="62">
        <v>0.05647</v>
      </c>
      <c r="D41" s="62">
        <v>19.3348</v>
      </c>
      <c r="E41" s="62">
        <v>22.5794</v>
      </c>
      <c r="F41" s="62">
        <v>20.5208</v>
      </c>
      <c r="G41" s="62">
        <v>4.95859</v>
      </c>
      <c r="O41" s="1"/>
      <c r="P41" s="1"/>
      <c r="Q41" s="1"/>
      <c r="R41" s="1"/>
      <c r="S41" s="1"/>
      <c r="T41" s="1"/>
    </row>
    <row r="42" spans="1:8" ht="48" customHeight="1">
      <c r="A42" s="150" t="s">
        <v>176</v>
      </c>
      <c r="B42" s="150"/>
      <c r="C42" s="150"/>
      <c r="D42" s="150"/>
      <c r="E42" s="150"/>
      <c r="F42" s="150"/>
      <c r="G42" s="150"/>
      <c r="H42" s="66"/>
    </row>
    <row r="43" spans="1:7" s="67" customFormat="1" ht="36" customHeight="1">
      <c r="A43" s="145" t="s">
        <v>137</v>
      </c>
      <c r="B43" s="145"/>
      <c r="C43" s="145"/>
      <c r="D43" s="145"/>
      <c r="E43" s="145"/>
      <c r="F43" s="145"/>
      <c r="G43" s="145"/>
    </row>
    <row r="44" spans="1:7" ht="17.25">
      <c r="A44" s="153" t="s">
        <v>138</v>
      </c>
      <c r="B44" s="153"/>
      <c r="C44" s="153"/>
      <c r="D44" s="153"/>
      <c r="E44" s="153"/>
      <c r="F44" s="153"/>
      <c r="G44" s="153"/>
    </row>
    <row r="45" spans="1:7" ht="15">
      <c r="A45" s="153" t="s">
        <v>102</v>
      </c>
      <c r="B45" s="153"/>
      <c r="C45" s="153"/>
      <c r="D45" s="153"/>
      <c r="E45" s="153"/>
      <c r="F45" s="153"/>
      <c r="G45" s="153"/>
    </row>
  </sheetData>
  <mergeCells count="6">
    <mergeCell ref="A45:G45"/>
    <mergeCell ref="A3:G3"/>
    <mergeCell ref="B4:G4"/>
    <mergeCell ref="A42:G42"/>
    <mergeCell ref="A43:G43"/>
    <mergeCell ref="A44:G44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Investment  Company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Bogdan</dc:creator>
  <cp:keywords/>
  <dc:description/>
  <cp:lastModifiedBy>Michael Bogdan</cp:lastModifiedBy>
  <cp:lastPrinted>2011-11-15T16:49:30Z</cp:lastPrinted>
  <dcterms:created xsi:type="dcterms:W3CDTF">2011-11-04T17:57:00Z</dcterms:created>
  <dcterms:modified xsi:type="dcterms:W3CDTF">2011-11-29T21:42:36Z</dcterms:modified>
  <cp:category/>
  <cp:version/>
  <cp:contentType/>
  <cp:contentStatus/>
</cp:coreProperties>
</file>